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ácia stavby" sheetId="1" r:id="rId1"/>
    <sheet name="01 - Stavebna cast" sheetId="2" r:id="rId2"/>
    <sheet name="02 - ZTI" sheetId="3" r:id="rId3"/>
    <sheet name="03 - Elektroinštalacia, V..." sheetId="4" r:id="rId4"/>
    <sheet name="04 - Technológia chladenia" sheetId="5" r:id="rId5"/>
  </sheets>
  <definedNames>
    <definedName name="_xlnm.Print_Titles" localSheetId="1">'01 - Stavebna cast'!$132:$132</definedName>
    <definedName name="_xlnm.Print_Titles" localSheetId="2">'02 - ZTI'!$116:$116</definedName>
    <definedName name="_xlnm.Print_Titles" localSheetId="3">'03 - Elektroinštalacia, V...'!$111:$111</definedName>
    <definedName name="_xlnm.Print_Titles" localSheetId="4">'04 - Technológia chladenia'!$110:$110</definedName>
    <definedName name="_xlnm.Print_Titles" localSheetId="0">'Rekapitulácia stavby'!$85:$85</definedName>
    <definedName name="_xlnm.Print_Area" localSheetId="1">'01 - Stavebna cast'!$C$4:$Q$70,'01 - Stavebna cast'!$C$76:$Q$116,'01 - Stavebna cast'!$C$122:$Q$335</definedName>
    <definedName name="_xlnm.Print_Area" localSheetId="2">'02 - ZTI'!$C$4:$Q$70,'02 - ZTI'!$C$76:$Q$100,'02 - ZTI'!$C$106:$Q$143</definedName>
    <definedName name="_xlnm.Print_Area" localSheetId="3">'03 - Elektroinštalacia, V...'!$C$4:$Q$70,'03 - Elektroinštalacia, V...'!$C$76:$Q$95,'03 - Elektroinštalacia, V...'!$C$101:$Q$136</definedName>
    <definedName name="_xlnm.Print_Area" localSheetId="4">'04 - Technológia chladenia'!$C$4:$Q$70,'04 - Technológia chladenia'!$C$76:$Q$94,'04 - Technológia chladenia'!$C$100:$Q$115</definedName>
    <definedName name="_xlnm.Print_Area" localSheetId="0">'Rekapitulácia stavby'!$C$4:$AP$70,'Rekapitulácia stavby'!$C$76:$AP$95</definedName>
  </definedNames>
  <calcPr fullCalcOnLoad="1"/>
</workbook>
</file>

<file path=xl/sharedStrings.xml><?xml version="1.0" encoding="utf-8"?>
<sst xmlns="http://schemas.openxmlformats.org/spreadsheetml/2006/main" count="3423" uniqueCount="793">
  <si>
    <t>2012</t>
  </si>
  <si>
    <t>Hárok obsahuje:</t>
  </si>
  <si>
    <t>2.0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</si>
  <si>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</si>
  <si>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</si>
  <si>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</si>
  <si>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</si>
  <si>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</si>
  <si>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</si>
  <si>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</si>
  <si>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</si>
  <si>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2016</t>
  </si>
  <si>
    <t>Stavba:</t>
  </si>
  <si>
    <t>DOM SMUTKU alt.1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</si>
  <si>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</si>
  <si>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</si>
  <si>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</si>
  <si>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</si>
  <si>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</si>
  <si>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</si>
  <si>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</si>
  <si>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</si>
  <si>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</si>
  <si>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</si>
  <si>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</si>
  <si>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</si>
  <si>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</si>
  <si>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</si>
  <si>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</si>
  <si>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</si>
  <si>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</si>
  <si>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</si>
  <si>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</si>
  <si>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</si>
  <si>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</si>
  <si>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</si>
  <si>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</si>
  <si>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</si>
  <si>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</si>
  <si>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</si>
  <si>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</si>
  <si>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</si>
  <si>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</si>
  <si>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</si>
  <si>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</si>
  <si>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</si>
  <si>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</si>
  <si>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</si>
  <si>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</si>
  <si>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</si>
  <si>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</si>
  <si>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</si>
  <si>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</si>
  <si>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</si>
  <si>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</si>
  <si>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</si>
  <si>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</si>
  <si>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</si>
  <si>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</si>
  <si>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</si>
  <si>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</si>
  <si>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</si>
  <si>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</si>
  <si>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</si>
  <si>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</si>
  <si>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</si>
  <si>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</si>
  <si>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</si>
  <si>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</si>
  <si>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</si>
  <si>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{EEAFF478-E2A0-4842-B4ED-5D9DE7014CBD}</t>
  </si>
  <si>
    <t>{00000000-0000-0000-0000-000000000000}</t>
  </si>
  <si>
    <t>01</t>
  </si>
  <si>
    <t>Stavebna cast</t>
  </si>
  <si>
    <t>1</t>
  </si>
  <si>
    <t>{57F2DF99-1A30-46BB-ABF2-BEBCEA90D22E}</t>
  </si>
  <si>
    <t>02</t>
  </si>
  <si>
    <t>ZTI</t>
  </si>
  <si>
    <t>{CE103128-60E6-4B70-8DBA-56812127F3BD}</t>
  </si>
  <si>
    <t>03</t>
  </si>
  <si>
    <t>Elektroinštalacia, Vykurovanie</t>
  </si>
  <si>
    <t>{38606BBB-3BF4-434A-B8C4-2775D7C6B2B8}</t>
  </si>
  <si>
    <t>04</t>
  </si>
  <si>
    <t>Technológia chladenia</t>
  </si>
  <si>
    <t>{9C5B551F-9367-433B-8056-3A90DFA99AA2}</t>
  </si>
  <si>
    <t>2) Ostatné náklady zo súhrnného listu</t>
  </si>
  <si>
    <t>Percent. zadanie
[% nákladov rozpočtu]</t>
  </si>
  <si>
    <t>Zaradenie nákladov</t>
  </si>
  <si>
    <t>Celkové náklady za stavbu 1) + 2)</t>
  </si>
  <si>
    <t>Späť na hárok:</t>
  </si>
  <si>
    <t>KRYCÍ LIST ROZPOČTU</t>
  </si>
  <si>
    <t>Objekt:</t>
  </si>
  <si>
    <t>01 - Stavebna cast</t>
  </si>
  <si>
    <t>Náklady z rozpočtu</t>
  </si>
  <si>
    <t>Ostatné náklady</t>
  </si>
  <si>
    <t>REKAPITULÁCIA ROZPOČTU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</si>
  <si>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</si>
  <si>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</si>
  <si>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</si>
  <si>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</si>
  <si>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</si>
  <si>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</si>
  <si>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</si>
  <si>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</si>
  <si>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</si>
  <si>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</si>
  <si>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</si>
  <si>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</si>
  <si>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</si>
  <si>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</si>
  <si>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</si>
  <si>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</si>
  <si>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</si>
  <si>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</si>
  <si>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</si>
  <si>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</si>
  <si>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</si>
  <si>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</si>
  <si>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784 - Dokončovacie práce - maľby</t>
  </si>
  <si>
    <t>VRN - Vedľajšie rozpočtové náklady</t>
  </si>
  <si>
    <t xml:space="preserve">    VRN03 - Geodetické práce</t>
  </si>
  <si>
    <t xml:space="preserve">    VRN04 - Projektové práce</t>
  </si>
  <si>
    <t xml:space="preserve">    VRN14 - Ostatné náklady stavby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</si>
  <si>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</si>
  <si>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</si>
  <si>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</si>
  <si>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</si>
  <si>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</si>
  <si>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</si>
  <si>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</si>
  <si>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</si>
  <si>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</si>
  <si>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</si>
  <si>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</si>
  <si>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</si>
  <si>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</si>
  <si>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</si>
  <si>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</si>
  <si>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</si>
  <si>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</si>
  <si>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</si>
  <si>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Odstránenie ornice s vodor. premiestn. na hromady, so zložením na vzdialenosť do 100 m a do 100m3</t>
  </si>
  <si>
    <t>m3</t>
  </si>
  <si>
    <t>4</t>
  </si>
  <si>
    <t>2</t>
  </si>
  <si>
    <t>1458007476</t>
  </si>
  <si>
    <t>210</t>
  </si>
  <si>
    <t>Výkop ryhy do šírky 600 mm v horn.3 do 100 m3</t>
  </si>
  <si>
    <t>-739285950</t>
  </si>
  <si>
    <t>211</t>
  </si>
  <si>
    <t>Príplatok k cene za lepivosť pri hĺbení rýh šírky do 600 mm zapažených i nezapažených s urovnaním dna v hornine 3</t>
  </si>
  <si>
    <t>-171526447</t>
  </si>
  <si>
    <t>133</t>
  </si>
  <si>
    <t>Hĺbenie rýh v  hornine tr.3 súdržných - dočistenie ručným náradím</t>
  </si>
  <si>
    <t>m2</t>
  </si>
  <si>
    <t>156107483</t>
  </si>
  <si>
    <t>134</t>
  </si>
  <si>
    <t>Príplatok za lepivosť pri hĺbení rýh š do 600 mm ručným náradím v hornine tr. 3</t>
  </si>
  <si>
    <t>404713605</t>
  </si>
  <si>
    <t>3</t>
  </si>
  <si>
    <t>Vodorovné premiestnenie výkopku z horniny 1-4 nad 20-50m</t>
  </si>
  <si>
    <t>1906185164</t>
  </si>
  <si>
    <t>135</t>
  </si>
  <si>
    <t>Vodorovné premiestnenie výkopku  po spevnenej ceste z  horniny tr.1-4, do 100 m3 na vzdialenosť do 3000 m</t>
  </si>
  <si>
    <t>-1956726538</t>
  </si>
  <si>
    <t>136</t>
  </si>
  <si>
    <t>Vodorovné premiestnenie výkopku  po spevnenej ceste z  horniny tr.1-4, do 100 m3, príplatok k cene za každých ďalšich a začatých 1000 m</t>
  </si>
  <si>
    <t>-5227297</t>
  </si>
  <si>
    <t>137</t>
  </si>
  <si>
    <t>Nakladanie neuľahnutého výkopku z hornín tr.1-4 do 100 m3</t>
  </si>
  <si>
    <t>459936685</t>
  </si>
  <si>
    <t>162</t>
  </si>
  <si>
    <t>Uloženie sypaniny na skládky nad 100 do 1000 m3</t>
  </si>
  <si>
    <t>t</t>
  </si>
  <si>
    <t>1300189164</t>
  </si>
  <si>
    <t>207</t>
  </si>
  <si>
    <t>Uloženie a hrubé rozhrnutie výkopku bez zhutnenia v rovine alebo na svahu do 1:5</t>
  </si>
  <si>
    <t>244580827</t>
  </si>
  <si>
    <t>138</t>
  </si>
  <si>
    <t>Poplatok za skladovanie - zemina a kamenivo (17 05) ostatné</t>
  </si>
  <si>
    <t>-1705409010</t>
  </si>
  <si>
    <t>Zásyp sypaninou so zhutnením jám, šachiet, rýh, zárezov alebo okolo objektov do 100 m3</t>
  </si>
  <si>
    <t>-1404343465</t>
  </si>
  <si>
    <t>208</t>
  </si>
  <si>
    <t>Založenie trávnika parkového výsevom v rovine do 1:5</t>
  </si>
  <si>
    <t>-1438150463</t>
  </si>
  <si>
    <t>209</t>
  </si>
  <si>
    <t>M</t>
  </si>
  <si>
    <t>Trávové semeno - parková zmes</t>
  </si>
  <si>
    <t>kg</t>
  </si>
  <si>
    <t>8</t>
  </si>
  <si>
    <t>-712794248</t>
  </si>
  <si>
    <t>163</t>
  </si>
  <si>
    <t>Štrkopiesok drvený 0-16 n</t>
  </si>
  <si>
    <t>623034586</t>
  </si>
  <si>
    <t>164</t>
  </si>
  <si>
    <t>Výplň odvodňovacieho rebra alebo trativodu do rýh s úpravou povrchu výplne štrkopieskom</t>
  </si>
  <si>
    <t>1464660556</t>
  </si>
  <si>
    <t>165</t>
  </si>
  <si>
    <t>Zhotovenie opláštenia výplne z geotextílie, v ryhe alebo v záreze so stenami šikmými o skl. do 1:2,5</t>
  </si>
  <si>
    <t>-325590330</t>
  </si>
  <si>
    <t>166</t>
  </si>
  <si>
    <t>Geotextília netkaná polypropylénová Tatratex PP   200</t>
  </si>
  <si>
    <t>1726639742</t>
  </si>
  <si>
    <t>167</t>
  </si>
  <si>
    <t>Lôžko pre trativod z kameniva drobného ťaženého</t>
  </si>
  <si>
    <t>576593127</t>
  </si>
  <si>
    <t>168</t>
  </si>
  <si>
    <t>Trativod z drenážnych rúrok bez lôžka, vnútorného priem. rúrok 100 mm</t>
  </si>
  <si>
    <t>m</t>
  </si>
  <si>
    <t>2145141725</t>
  </si>
  <si>
    <t>169</t>
  </si>
  <si>
    <t>Flexodrenážna rúra 100 mm</t>
  </si>
  <si>
    <t>-1911377224</t>
  </si>
  <si>
    <t>6</t>
  </si>
  <si>
    <t>Násyp pod základové  konštrukcie so zhutnením zo štrkopiesku fr.0-32 mm</t>
  </si>
  <si>
    <t>860834032</t>
  </si>
  <si>
    <t>Betón základových dosiek, železový (bez výstuže), tr.C 20/25</t>
  </si>
  <si>
    <t>859805427</t>
  </si>
  <si>
    <t>9</t>
  </si>
  <si>
    <t>Debnenie stien základových dosiek, zhotovenie-dielce</t>
  </si>
  <si>
    <t>372030378</t>
  </si>
  <si>
    <t>10</t>
  </si>
  <si>
    <t>Debnenie stien základových dosiek, odstránenie-dielce</t>
  </si>
  <si>
    <t>618688557</t>
  </si>
  <si>
    <t>11</t>
  </si>
  <si>
    <t>Zhotovenie výstuže základových dosiek zo zváraných sietí  a KARI sietí</t>
  </si>
  <si>
    <t>57020081</t>
  </si>
  <si>
    <t>12</t>
  </si>
  <si>
    <t>Siete KARI akosť BSt 500M KY 14 DIN  488 , veľkosť oka 150x150mm, D drôtu 8/8mm</t>
  </si>
  <si>
    <t>769183</t>
  </si>
  <si>
    <t>13</t>
  </si>
  <si>
    <t>Betón základových pásov, železový (bez výstuže), tr.C 20/25</t>
  </si>
  <si>
    <t>-1393800188</t>
  </si>
  <si>
    <t>14</t>
  </si>
  <si>
    <t>Debnenie stien základových pásov, zhotovenie-dielce</t>
  </si>
  <si>
    <t>1310592257</t>
  </si>
  <si>
    <t>15</t>
  </si>
  <si>
    <t>Debnenie stien základových pásov, odstránenie-dielce</t>
  </si>
  <si>
    <t>1963159485</t>
  </si>
  <si>
    <t>16</t>
  </si>
  <si>
    <t>Výstuž základových pásov z ocele 10505</t>
  </si>
  <si>
    <t>-1562937894</t>
  </si>
  <si>
    <t>195</t>
  </si>
  <si>
    <t>Murivo nosné (m3) z tehál pálených POROTHERM 38 Ti Profi P 10 brúsených na pero a drážku, na maltu POROTHERM Profi (380x250x249)</t>
  </si>
  <si>
    <t>-1026095931</t>
  </si>
  <si>
    <t>17</t>
  </si>
  <si>
    <t>Murivo nosné (m3) PREMAC 50x30x30 s betónovou výplňou hr. 30 cm</t>
  </si>
  <si>
    <t>2040610834</t>
  </si>
  <si>
    <t>18</t>
  </si>
  <si>
    <t>Výstuž pre murivo nosné PREMAC s betónovou výplňou z ocele 10505</t>
  </si>
  <si>
    <t>251658172</t>
  </si>
  <si>
    <t>140</t>
  </si>
  <si>
    <t>Keramický preklad POROTHERM 23,8, šírky 70 mm, výšky 238 mm, dĺžky 1750 mm</t>
  </si>
  <si>
    <t>ks</t>
  </si>
  <si>
    <t>1035972686</t>
  </si>
  <si>
    <t>194</t>
  </si>
  <si>
    <t>Keramický preklad POROTHERM 23,8, šírky 70 mm, výšky 238 mm, dĺžky 3500 mm</t>
  </si>
  <si>
    <t>-1350609820</t>
  </si>
  <si>
    <t>205</t>
  </si>
  <si>
    <t>Debnenie prekladu  vrátane podpornej konštrukcie výšky do 4 m zhotovenie</t>
  </si>
  <si>
    <t>-2106185737</t>
  </si>
  <si>
    <t>206</t>
  </si>
  <si>
    <t>Debnenie prekladu  vrátane podpornej konštrukcie výšky do 4 m odstránenie</t>
  </si>
  <si>
    <t>1347658297</t>
  </si>
  <si>
    <t>19</t>
  </si>
  <si>
    <t>Betón stužujúcich pásov a vencov železový tr. C 20/25</t>
  </si>
  <si>
    <t>1654411258</t>
  </si>
  <si>
    <t>Debnenie bočníc stužujúcich pásov a vencov vrátane vzpier zhotovenie</t>
  </si>
  <si>
    <t>1486401904</t>
  </si>
  <si>
    <t>21</t>
  </si>
  <si>
    <t>Debnenie bočníc stužujúcich pásov a vencov vrátane vzpier odstránenie</t>
  </si>
  <si>
    <t>848111576</t>
  </si>
  <si>
    <t>22</t>
  </si>
  <si>
    <t>Výstuž stužujúcich pásov a vencov z betonárskej ocele 10505</t>
  </si>
  <si>
    <t>-1971490749</t>
  </si>
  <si>
    <t>170</t>
  </si>
  <si>
    <t>Podklad pod dlažbu v ploche vodorovnej alebo v sklone do 1:5 hr. 30-100 mm z kameniva ťaženého</t>
  </si>
  <si>
    <t>-1207934769</t>
  </si>
  <si>
    <t>171</t>
  </si>
  <si>
    <t>Podklad zo štrkodrviny s rozprestrením a zhutnením, hr.po zhutnení 150 mm</t>
  </si>
  <si>
    <t>-397400969</t>
  </si>
  <si>
    <t>144</t>
  </si>
  <si>
    <t>Kladenie zámkovej dlažby  hr. 6 cm pre peších nad 20 m2</t>
  </si>
  <si>
    <t>-29330678</t>
  </si>
  <si>
    <t>145</t>
  </si>
  <si>
    <t>Dlažba zámková   SIVÁ  hr. 6 cm</t>
  </si>
  <si>
    <t>417611715</t>
  </si>
  <si>
    <t>23</t>
  </si>
  <si>
    <t>Zakrývanie výplní vnútorných okenných otvorov, predmetov a konštrukcií</t>
  </si>
  <si>
    <t>496689865</t>
  </si>
  <si>
    <t>24</t>
  </si>
  <si>
    <t>Omietka vápenná vnútorného ostenia okenného alebo dverného štuková</t>
  </si>
  <si>
    <t>263226223</t>
  </si>
  <si>
    <t>147</t>
  </si>
  <si>
    <t>Príprava vnútorného podkladu stien cementový Prednástrek</t>
  </si>
  <si>
    <t>-1656867366</t>
  </si>
  <si>
    <t>25</t>
  </si>
  <si>
    <t>Príprava vnútorného podkladu stien, regulátor nasiakavosti</t>
  </si>
  <si>
    <t>1750768255</t>
  </si>
  <si>
    <t>148</t>
  </si>
  <si>
    <t>Príprava vnútorného podkladu stien  penetračný náter</t>
  </si>
  <si>
    <t>1088633502</t>
  </si>
  <si>
    <t>26</t>
  </si>
  <si>
    <t>Vnútorná omietka stien, vápennocementová, strojné nanášanie, hr. 10 mm</t>
  </si>
  <si>
    <t>1357217685</t>
  </si>
  <si>
    <t>175</t>
  </si>
  <si>
    <t xml:space="preserve">Vnútorná omietka stien štuková BAUMIT, ručné miešanie a nanášanie, Baumit Klima glet (Baumit KlimaGlätte) hr. 2-3 mm </t>
  </si>
  <si>
    <t>1425479749</t>
  </si>
  <si>
    <t>198</t>
  </si>
  <si>
    <t>Zakrývanie výplní vonkajších otvorov s rámami a zárubňami, zábradlí, oplechovania, atď. zhotovené z lešenia akýmkoľvek spôsobom</t>
  </si>
  <si>
    <t>-834252871</t>
  </si>
  <si>
    <t>30</t>
  </si>
  <si>
    <t>Vonkajšia omietka stien tenkovrstvová, silikónová, roztieraná jemnozrnná, hr. 1,5 mm</t>
  </si>
  <si>
    <t>1631357749</t>
  </si>
  <si>
    <t>31</t>
  </si>
  <si>
    <t>Vonkajšia omietka stien, marmolit, mramorové zrná, strednozrnná</t>
  </si>
  <si>
    <t>1416967223</t>
  </si>
  <si>
    <t>32</t>
  </si>
  <si>
    <t>Príprava vonkajšieho podkladu stien, regulátor nasiakavosti</t>
  </si>
  <si>
    <t>968511999</t>
  </si>
  <si>
    <t>173</t>
  </si>
  <si>
    <t>Kontaktný zatepľovací systém hr. 120 mm BAUMIT STAR - riešenie pre sokel (XPS), skrutkovacie kotvy</t>
  </si>
  <si>
    <t>-2091646235</t>
  </si>
  <si>
    <t>174</t>
  </si>
  <si>
    <t>Kontaktný zatepľovací systém ostenia hr. 30 mm BAUMIT STAR - riešenie pre sokel (XPS)</t>
  </si>
  <si>
    <t>155418479</t>
  </si>
  <si>
    <t>172</t>
  </si>
  <si>
    <t>Kontaktný zatepľovací systém hr. 120 mm BAUMIT PRO - štandardné riešenie (EPS-F), skrutkovacie kotvy</t>
  </si>
  <si>
    <t>1564091215</t>
  </si>
  <si>
    <t>35</t>
  </si>
  <si>
    <t>Kontaktný zatepľovací systém ostenia hr. 30 mm, EPS-F, výstužná vrstva s armovacou tkaninou</t>
  </si>
  <si>
    <t>-1343302200</t>
  </si>
  <si>
    <t>36</t>
  </si>
  <si>
    <t>Mazanina z betónu prostého (m2) hladená dreveným hladidlom, betón tr. C 16/20 hr. 60 mm</t>
  </si>
  <si>
    <t>1517908032</t>
  </si>
  <si>
    <t>37</t>
  </si>
  <si>
    <t>Výstuž mazanín z betónov (z kameniva) a z ľahkých betónov, zo zváraných sietí KARI, priemer drôtu 6/6 mm, veľkosť oka 150x150 mm</t>
  </si>
  <si>
    <t>825150317</t>
  </si>
  <si>
    <t>38</t>
  </si>
  <si>
    <t>Samonivelizačná podl. hmota, na nasiakavý podklad, vnútorné použitie, hr. 5 mm</t>
  </si>
  <si>
    <t>2143339450</t>
  </si>
  <si>
    <t>39</t>
  </si>
  <si>
    <t>Montáž tesniacej pásky okien a obvodového plášťa (3D montáž)</t>
  </si>
  <si>
    <t>1539888274</t>
  </si>
  <si>
    <t>40</t>
  </si>
  <si>
    <t>Páska okenná tesniaca exteriérová</t>
  </si>
  <si>
    <t>277371056</t>
  </si>
  <si>
    <t>41</t>
  </si>
  <si>
    <t>Páska okenná tesniaca interiérová</t>
  </si>
  <si>
    <t>2110429569</t>
  </si>
  <si>
    <t>151</t>
  </si>
  <si>
    <t>Osadenie záhon. obrubníka betón., do lôžka z bet. pros. tr. C 10/12,5 s bočnou oporou</t>
  </si>
  <si>
    <t>-1920993040</t>
  </si>
  <si>
    <t>152</t>
  </si>
  <si>
    <t>OBRUBNÍK PARKOVÝ 100x20x5 cm SIVY</t>
  </si>
  <si>
    <t>-628300353</t>
  </si>
  <si>
    <t>179</t>
  </si>
  <si>
    <t>Montáž lešenia rámového systémového s podlahami šírky nad 0,75 do 1,10 m, výšky do 10 m</t>
  </si>
  <si>
    <t>87649145</t>
  </si>
  <si>
    <t>181</t>
  </si>
  <si>
    <t>Demontáž lešenia rámového systémového s podlahami šírky nad 0,75 do 1,10 m, výšky do 10 m</t>
  </si>
  <si>
    <t>-154143332</t>
  </si>
  <si>
    <t>180</t>
  </si>
  <si>
    <t>Príplatok za prvý a každý ďalší i začatý týždeň použitia lešenia rámového systémového šírky nad 0,75 do 1,10 m, výšky do 10 m</t>
  </si>
  <si>
    <t>-490642014</t>
  </si>
  <si>
    <t>212</t>
  </si>
  <si>
    <t>Lešenie ľahké pracovné pomocné s výškou lešeňovej podlahy nad 1,20 do 1,90 m</t>
  </si>
  <si>
    <t>-1953665618</t>
  </si>
  <si>
    <t>176</t>
  </si>
  <si>
    <t>Lešenie ľahké pracovné pomocné s výškou lešeňovej podlahy nad 2,50 do 3,5 m</t>
  </si>
  <si>
    <t>-147920120</t>
  </si>
  <si>
    <t>47</t>
  </si>
  <si>
    <t>Ochranná sieť na boku lešenia zo siete</t>
  </si>
  <si>
    <t>1520966239</t>
  </si>
  <si>
    <t>48</t>
  </si>
  <si>
    <t>Demontáž ochrannej siete na boku lešenia zo siete</t>
  </si>
  <si>
    <t>-33162661</t>
  </si>
  <si>
    <t>197</t>
  </si>
  <si>
    <t>Vyčistenie budov pri výške podlaží nad 4m</t>
  </si>
  <si>
    <t>1410778876</t>
  </si>
  <si>
    <t>49</t>
  </si>
  <si>
    <t>Očistenie povrchu podlahy</t>
  </si>
  <si>
    <t>-137146743</t>
  </si>
  <si>
    <t>196</t>
  </si>
  <si>
    <t>Soklový profil SL 12 (hliníkový)</t>
  </si>
  <si>
    <t>1350235491</t>
  </si>
  <si>
    <t>51</t>
  </si>
  <si>
    <t>Nadokenná lišta s odkvapovým nosom (PVC)</t>
  </si>
  <si>
    <t>69752335</t>
  </si>
  <si>
    <t>52</t>
  </si>
  <si>
    <t>Nasadzovacia lišta na soklový profil (plastová)</t>
  </si>
  <si>
    <t>578312785</t>
  </si>
  <si>
    <t>53</t>
  </si>
  <si>
    <t>Okenný a dverový dilatačný profil APU (plastový)</t>
  </si>
  <si>
    <t>-2022830723</t>
  </si>
  <si>
    <t>54</t>
  </si>
  <si>
    <t>Rohová lišta flexibilná (plastová)</t>
  </si>
  <si>
    <t>-404688508</t>
  </si>
  <si>
    <t>55</t>
  </si>
  <si>
    <t>Ukončovací profil pri oplechované (plastový)</t>
  </si>
  <si>
    <t>1541374559</t>
  </si>
  <si>
    <t>56</t>
  </si>
  <si>
    <t>Presun hmôt pre budovy (801, 803, 812), zvislá konštr. z tehál, tvárnic, z kovu výšky do 12 m</t>
  </si>
  <si>
    <t>-1255010624</t>
  </si>
  <si>
    <t>203</t>
  </si>
  <si>
    <t>Príplatok za zväčšený presun (801,803,812) zvislá konštr. z tehál, tvárnic, z kovu nad vymedzenú najväčšiu dopravnú vzdialenosť do 5000 m</t>
  </si>
  <si>
    <t>-2051031846</t>
  </si>
  <si>
    <t>204</t>
  </si>
  <si>
    <t>Príplatok (801,803,812) zvislá konštr. z tehál, tvárnic, z kovu za každých ďalších aj začatých 5000 m</t>
  </si>
  <si>
    <t>-1566214228</t>
  </si>
  <si>
    <t>57</t>
  </si>
  <si>
    <t>Zhotovenie izolácie proti zemnej vlhkosti vodorovná náterom penetračným za studena</t>
  </si>
  <si>
    <t>1977396786</t>
  </si>
  <si>
    <t>58</t>
  </si>
  <si>
    <t>Penetračný náter</t>
  </si>
  <si>
    <t>-702822904</t>
  </si>
  <si>
    <t>59</t>
  </si>
  <si>
    <t>Zhotovenie  izolácie proti zemnej vlhkosti zvislá penetračným náterom za studena</t>
  </si>
  <si>
    <t>1148677663</t>
  </si>
  <si>
    <t>60</t>
  </si>
  <si>
    <t>-66722062</t>
  </si>
  <si>
    <t>61</t>
  </si>
  <si>
    <t>Zhotovenie geotextílie alebo tkaniny na plochu vodorovnú</t>
  </si>
  <si>
    <t>-61824380</t>
  </si>
  <si>
    <t>62</t>
  </si>
  <si>
    <t>Geotextília netkaná polypropylénová Tatratex PP   400</t>
  </si>
  <si>
    <t>76779781</t>
  </si>
  <si>
    <t>63</t>
  </si>
  <si>
    <t>Zhotovenie  izolácie proti zemnej vlhkosti vodorovne, separačná fólia na sucho</t>
  </si>
  <si>
    <t>-101960193</t>
  </si>
  <si>
    <t>64</t>
  </si>
  <si>
    <t>Parozábrana - fólia  PE hrúbka 0,2 mm</t>
  </si>
  <si>
    <t>970782516</t>
  </si>
  <si>
    <t>65</t>
  </si>
  <si>
    <t>Zhotovenie  izolácie proti zemnej vlhkosti a tlakovej vode vodorovná NAIP pritavením</t>
  </si>
  <si>
    <t>959677842</t>
  </si>
  <si>
    <t>66</t>
  </si>
  <si>
    <t>Asfaltovaný pás pre spodné vrstvy hydroizolačných systémov GLASBIT G 200 S 40</t>
  </si>
  <si>
    <t>1961143807</t>
  </si>
  <si>
    <t>67</t>
  </si>
  <si>
    <t>Zhotovenie  izolácie proti zemnej vlhkosti a tlakovej vode zvislá NAIP pritavením</t>
  </si>
  <si>
    <t>1439081012</t>
  </si>
  <si>
    <t>68</t>
  </si>
  <si>
    <t>499358255</t>
  </si>
  <si>
    <t>69</t>
  </si>
  <si>
    <t>Zhotovenie dvojnásobnej izol. stierky pod keramické obklady v interiéri na ploche vodorovnej</t>
  </si>
  <si>
    <t>1014792488</t>
  </si>
  <si>
    <t>70</t>
  </si>
  <si>
    <t>Izolačná stierka na báze živice</t>
  </si>
  <si>
    <t>-1797701066</t>
  </si>
  <si>
    <t>71</t>
  </si>
  <si>
    <t>Tesniací pás Izol Band</t>
  </si>
  <si>
    <t>-453064682</t>
  </si>
  <si>
    <t>72</t>
  </si>
  <si>
    <t>Zhotovenie dvojnásobnej izol. stierky pod keramické obklady v interiéri na ploche zvislej</t>
  </si>
  <si>
    <t>-154989006</t>
  </si>
  <si>
    <t>73</t>
  </si>
  <si>
    <t>1102072648</t>
  </si>
  <si>
    <t>75</t>
  </si>
  <si>
    <t>Presun hmôt pre izoláciu proti vode v objektoch výšky nad 6 do 12 m</t>
  </si>
  <si>
    <t>-628578875</t>
  </si>
  <si>
    <t>128</t>
  </si>
  <si>
    <t>Zaťaženie povlakovej krytiny striech plochých do 10° ostatné násypom z hrubého kameniva fr.16-32mm hr.50mm</t>
  </si>
  <si>
    <t>-1679272212</t>
  </si>
  <si>
    <t>129</t>
  </si>
  <si>
    <t>Položenie separačnej a pokladnej geotextílie vodorovne alebo zvislo na strechy ploché do 10°</t>
  </si>
  <si>
    <t>475088408</t>
  </si>
  <si>
    <t>130</t>
  </si>
  <si>
    <t>Geotextília netkaná polypropylénová Tatratex PP   300</t>
  </si>
  <si>
    <t>1045960151</t>
  </si>
  <si>
    <t>182</t>
  </si>
  <si>
    <t>Montáž tepelnej izolácie podláh polystyrénom, kladeným voľne v dvoch vrstvách</t>
  </si>
  <si>
    <t>-662973373</t>
  </si>
  <si>
    <t>183</t>
  </si>
  <si>
    <t>Styrodur 2800 C extrudovaný polystyrén - XPS hrúbka  40mm</t>
  </si>
  <si>
    <t>-24901794</t>
  </si>
  <si>
    <t>184</t>
  </si>
  <si>
    <t>Styrodur 2800 C extrudovaný polystyrén - XPS hrúbka  60mm</t>
  </si>
  <si>
    <t>-457511438</t>
  </si>
  <si>
    <t>79</t>
  </si>
  <si>
    <t>Montáž tepelnej izolácie podhľadov plochých minerálnou vlnou, dvojvrstvová kladenými voľne</t>
  </si>
  <si>
    <t>-277670395</t>
  </si>
  <si>
    <t>80</t>
  </si>
  <si>
    <t>Unirol Profi minerálna vlna  hrúbka 150 mm</t>
  </si>
  <si>
    <t>-1138177200</t>
  </si>
  <si>
    <t>81</t>
  </si>
  <si>
    <t>Montáž izolácie tepelnej parotesná zábrana stropov vrchom prepáskovanie škár</t>
  </si>
  <si>
    <t>529815046</t>
  </si>
  <si>
    <t>82</t>
  </si>
  <si>
    <t>Parotesné zábrany - DELTA-LUXX</t>
  </si>
  <si>
    <t>1110555320</t>
  </si>
  <si>
    <t>83</t>
  </si>
  <si>
    <t>Presun hmôt pre izolácie tepelné v objektoch výšky nad 6 m do 12 m</t>
  </si>
  <si>
    <t>-2030432839</t>
  </si>
  <si>
    <t>153</t>
  </si>
  <si>
    <t>Montáž kotevných želiez, príložiek, pätiek, ťahadiel, s pripojením k drevenej konštrukcii</t>
  </si>
  <si>
    <t>1053508455</t>
  </si>
  <si>
    <t>154</t>
  </si>
  <si>
    <t>Závitová tyč pr. 12 mm dl. 1,0m</t>
  </si>
  <si>
    <t>10586770</t>
  </si>
  <si>
    <t>155</t>
  </si>
  <si>
    <t>Matic presná M12</t>
  </si>
  <si>
    <t>Cks</t>
  </si>
  <si>
    <t>-1237838345</t>
  </si>
  <si>
    <t>156</t>
  </si>
  <si>
    <t>Podložka M12 pod drevo</t>
  </si>
  <si>
    <t>210766963</t>
  </si>
  <si>
    <t>157</t>
  </si>
  <si>
    <t>Montáž viazaných konštrukcií krovov striech nepravidelného pôdorysu z reziva plochy 120-224 cm2</t>
  </si>
  <si>
    <t>-5525856</t>
  </si>
  <si>
    <t>158</t>
  </si>
  <si>
    <t>Rezivo hranené na krov sm/jd</t>
  </si>
  <si>
    <t>932190321</t>
  </si>
  <si>
    <t>159</t>
  </si>
  <si>
    <t>Bochemit - náter proti škodcom</t>
  </si>
  <si>
    <t>319363832</t>
  </si>
  <si>
    <t>84</t>
  </si>
  <si>
    <t>Montáž debnenia jednoduchých striech, na kontralaty drevotrieskovými OSB doskami na pero drážku</t>
  </si>
  <si>
    <t>282142697</t>
  </si>
  <si>
    <t>85</t>
  </si>
  <si>
    <t>Doska drevoštiepková OSB 3 PD4 2500x675x22 mm</t>
  </si>
  <si>
    <t>-387610941</t>
  </si>
  <si>
    <t>86</t>
  </si>
  <si>
    <t>Montáž kontralát</t>
  </si>
  <si>
    <t>-936743286</t>
  </si>
  <si>
    <t>87</t>
  </si>
  <si>
    <t>Hranol mäkké rezivo - omietané smrek hranolček 25-100 cm2 mäkké rezivo</t>
  </si>
  <si>
    <t>-443370206</t>
  </si>
  <si>
    <t>89</t>
  </si>
  <si>
    <t>Presun hmôt pre konštrukcie tesárske v objektoch výšky do 12 m</t>
  </si>
  <si>
    <t>536011756</t>
  </si>
  <si>
    <t>90</t>
  </si>
  <si>
    <t>Priečka SDK hr. 150 mm, jednoduchá konštrukcia CW 100, UW 100, dosky 2x GKBI hr. 12,5 mm s TI 100 mm</t>
  </si>
  <si>
    <t>-1215787975</t>
  </si>
  <si>
    <t>91</t>
  </si>
  <si>
    <t>SDK podhľad, závesná dvojvrstvová konštrukcia v jednej rovine, profil CD a UD, dosky GKF hr. 15 mm</t>
  </si>
  <si>
    <t>-1626464657</t>
  </si>
  <si>
    <t>160</t>
  </si>
  <si>
    <t>Podhľad SDK RFI 12.5 mm závesný, dvojúrovňová oceľová podkonštrukcia CD ozn. SDK2</t>
  </si>
  <si>
    <t>-1891893853</t>
  </si>
  <si>
    <t>92</t>
  </si>
  <si>
    <t>Úprava spojov medzi sdk konštrukciou a murivom, betónovou konštrukciou prepáskovaním a pretmelením</t>
  </si>
  <si>
    <t>1627399318</t>
  </si>
  <si>
    <t>93</t>
  </si>
  <si>
    <t>Presun hmôt pre sádrokartónové konštrukcie v objektoch výšky od 7 do 24 m</t>
  </si>
  <si>
    <t>1398706565</t>
  </si>
  <si>
    <t>94</t>
  </si>
  <si>
    <t>Oddeľovacia štruktúrovaná rohož s integrovanou poistnou hydroizoláciou pre plechové krytiny pozinkované</t>
  </si>
  <si>
    <t>174143238</t>
  </si>
  <si>
    <t>199</t>
  </si>
  <si>
    <t>Krytiny hladké z pozinkovaného farbeného PZf plechu, zo zvitkov šírky 670 mm, sklon nad 45°, Ral 9017</t>
  </si>
  <si>
    <t>-2100013969</t>
  </si>
  <si>
    <t>96</t>
  </si>
  <si>
    <t>Žľaby z pozinkovaného farbeného PZf plechu, uložené v hákoch, D 150mm, Ral 9017</t>
  </si>
  <si>
    <t>327558955</t>
  </si>
  <si>
    <t>97</t>
  </si>
  <si>
    <t>Kotlík z pozinkovaného farbeného PZf plechu, pre pododkvapové žľaby, D 150mm, Ral 9017</t>
  </si>
  <si>
    <t>-905944628</t>
  </si>
  <si>
    <t>99</t>
  </si>
  <si>
    <t>Oplechovanie ríms z pozinkovaného farbeného PZf plechu, r.š. 450 mm</t>
  </si>
  <si>
    <t>-208940196</t>
  </si>
  <si>
    <t>102</t>
  </si>
  <si>
    <t>Oplechovanie muriva a atík z pozinkovaného farbeného PZf plechu, vrátane rohov r.š. 825 mm</t>
  </si>
  <si>
    <t>1370975719</t>
  </si>
  <si>
    <t>104</t>
  </si>
  <si>
    <t>Montáž kruhových kolien z pozinkovaného farbeného PZf plechu, pre zvodové rúry s priemerom 60 - 150 mm</t>
  </si>
  <si>
    <t>426867514</t>
  </si>
  <si>
    <t>105</t>
  </si>
  <si>
    <t>Odkvapové systémy -  POZINK farb., koleno lisované, D 150 mm, č. K 150 / 72°, Ral 9017</t>
  </si>
  <si>
    <t>1503531115</t>
  </si>
  <si>
    <t>108</t>
  </si>
  <si>
    <t>Zvodové rúry z pozinkovaného farbeného PZf plechu, kruhové priemer 150 mm</t>
  </si>
  <si>
    <t>1235603689</t>
  </si>
  <si>
    <t>109</t>
  </si>
  <si>
    <t>Presun hmôt pre konštrukcie klampiarske v objektoch výšky nad 6 do 12 m</t>
  </si>
  <si>
    <t>1912406280</t>
  </si>
  <si>
    <t>110</t>
  </si>
  <si>
    <t>Montáž okna plastového pre občiansku a bytovú výstavbu</t>
  </si>
  <si>
    <t>1119630958</t>
  </si>
  <si>
    <t>111</t>
  </si>
  <si>
    <t>Plastové okno  H/B 1500/2500 mm, pevné, trojsklo, RAL 9017</t>
  </si>
  <si>
    <t>2042558249</t>
  </si>
  <si>
    <t>185</t>
  </si>
  <si>
    <t>Plastové okno  H/B 1500/2500 mm, trojsklo, otváravo-sklopné, RAL 9017</t>
  </si>
  <si>
    <t>-1646734009</t>
  </si>
  <si>
    <t>188</t>
  </si>
  <si>
    <t>Montáž dverí plastových jednodielnych, v. 2 m x š. 0.8 m</t>
  </si>
  <si>
    <t>-280907825</t>
  </si>
  <si>
    <t>189</t>
  </si>
  <si>
    <t>Plastové jednokrídlové dvere  H/B 2000/  800 mm, otváravé, plné, biele, pravé, s wc zámkom</t>
  </si>
  <si>
    <t>-359191098</t>
  </si>
  <si>
    <t>186</t>
  </si>
  <si>
    <t>Montáž dverí plastových  dvojdielnych, v. 2 m  x š. 1,1 m</t>
  </si>
  <si>
    <t>1747974456</t>
  </si>
  <si>
    <t>187</t>
  </si>
  <si>
    <t>Plastové dvojkrídlové dvere  H/B 2000/1100 mm , otváravé, plné, biele</t>
  </si>
  <si>
    <t>-1031972014</t>
  </si>
  <si>
    <t>190</t>
  </si>
  <si>
    <t>Presun hmot pre konštrukcie stolárske v objektoch výšky do 6 m</t>
  </si>
  <si>
    <t>815580908</t>
  </si>
  <si>
    <t>112</t>
  </si>
  <si>
    <t>Montáž doplnkov dverí, samozatvárač hydraulický</t>
  </si>
  <si>
    <t>738738794</t>
  </si>
  <si>
    <t>113</t>
  </si>
  <si>
    <t>Samozatvárač hydraulický</t>
  </si>
  <si>
    <t>416263825</t>
  </si>
  <si>
    <t>114</t>
  </si>
  <si>
    <t>Montáž presklenných dverí zapustených, s plochou jednotlivo do 9 m2</t>
  </si>
  <si>
    <t>-1822848850</t>
  </si>
  <si>
    <t>115</t>
  </si>
  <si>
    <t>Hliníkové presklené dvere so zárubňou, dvojkrídlové,1500/2200, číre sklo, RAL 9017</t>
  </si>
  <si>
    <t>-338978941</t>
  </si>
  <si>
    <t>116</t>
  </si>
  <si>
    <t>Presun hmôt pre kovové stavebné doplnkové konštrukcie v objektoch výšky nad 6 do 12 m</t>
  </si>
  <si>
    <t>-1637180239</t>
  </si>
  <si>
    <t>117</t>
  </si>
  <si>
    <t>Montáž soklíkov z obkladačiek do tmelu veľ. 300 x 80 mm</t>
  </si>
  <si>
    <t>2104140301</t>
  </si>
  <si>
    <t>118</t>
  </si>
  <si>
    <t>Dlaždice keramické  -  300x300</t>
  </si>
  <si>
    <t>-1476455832</t>
  </si>
  <si>
    <t>119</t>
  </si>
  <si>
    <t>Silikonovanie rohov</t>
  </si>
  <si>
    <t>81702824</t>
  </si>
  <si>
    <t>120</t>
  </si>
  <si>
    <t>Dlaždice - protišmykové, rozmer 300x300x9 mm</t>
  </si>
  <si>
    <t>2109250856</t>
  </si>
  <si>
    <t>213</t>
  </si>
  <si>
    <t>Montáž podláh z obkladačiek gres kladených do tmelu flexibil. mrazuvzdorného v obmedzenom priestore veľ. 300 x 300 mm</t>
  </si>
  <si>
    <t>1051804006</t>
  </si>
  <si>
    <t>215</t>
  </si>
  <si>
    <t>Montáž podláh z dlaždíc keramických do tmelu flexibilného mrazuvzdorného veľ. 300 x 300 mm</t>
  </si>
  <si>
    <t>215045742</t>
  </si>
  <si>
    <t>121</t>
  </si>
  <si>
    <t>Presun hmôt pre podlahy z dlaždíc v objektoch výšky nad 6 do 12 m</t>
  </si>
  <si>
    <t>463113891</t>
  </si>
  <si>
    <t>123</t>
  </si>
  <si>
    <t>Penetrovanie jednonásobné jemnozrnných podkladov výšky do 3, 80 m</t>
  </si>
  <si>
    <t>119209565</t>
  </si>
  <si>
    <t>201</t>
  </si>
  <si>
    <t>Penetrovanie jednonásobné jemnozrnných podkladov výšky nad 3, 80 m</t>
  </si>
  <si>
    <t>-2082540179</t>
  </si>
  <si>
    <t>124</t>
  </si>
  <si>
    <t>Prebrúsenie a oprášenie jemnozrnných povrchov výšky do 3, 80 m</t>
  </si>
  <si>
    <t>1788532080</t>
  </si>
  <si>
    <t>200</t>
  </si>
  <si>
    <t>Prebrúsenie a orpášenie jemnozrnných povrchov výšky nad 3, 80 m</t>
  </si>
  <si>
    <t>-1524930792</t>
  </si>
  <si>
    <t>125</t>
  </si>
  <si>
    <t>Zakrývanie otvorov, podláh a zariadení fóliou v miestnostiach alebo na schodisku</t>
  </si>
  <si>
    <t>1432417140</t>
  </si>
  <si>
    <t>126</t>
  </si>
  <si>
    <t>Zakrývanie podláh a zariadení papierom v miestnostiach alebo na schodisku</t>
  </si>
  <si>
    <t>1209739223</t>
  </si>
  <si>
    <t>202</t>
  </si>
  <si>
    <t xml:space="preserve">Maľby latexové tónované s bielym stropom dvojnásobné ručne nanášané na jemnozrnný podklad výšky do 3, 80 m   </t>
  </si>
  <si>
    <t>-1482502286</t>
  </si>
  <si>
    <t>191</t>
  </si>
  <si>
    <t xml:space="preserve">Maľby latexové tónované s bielym stropom dvojnásobné ručne nanášané na jemnozrnný podklad výšky nad 3, 80 m   </t>
  </si>
  <si>
    <t>-332998812</t>
  </si>
  <si>
    <t>192</t>
  </si>
  <si>
    <t xml:space="preserve">Stierka stien na podklad hrubozrnný výšky do 3, 80 m   </t>
  </si>
  <si>
    <t>1400788402</t>
  </si>
  <si>
    <t>5</t>
  </si>
  <si>
    <t>216</t>
  </si>
  <si>
    <t>Geodetické práce - vykonávané pred výstavbou určenie vytyčovacej siete, vytýčenie staveniska, staveb. objektu</t>
  </si>
  <si>
    <t>eur</t>
  </si>
  <si>
    <t>1024</t>
  </si>
  <si>
    <t>1143945249</t>
  </si>
  <si>
    <t>217</t>
  </si>
  <si>
    <t>Geodetické práce - vykonávané po výstavbe zameranie skutočného vyhotovenia stavby</t>
  </si>
  <si>
    <t>809934390</t>
  </si>
  <si>
    <t>218</t>
  </si>
  <si>
    <t>Projektové práce - stavebná časť (stavebné objekty vrátane ich technického vybavenia). náklady na vypracovanie realizačnej dokumentácie</t>
  </si>
  <si>
    <t>-1652392196</t>
  </si>
  <si>
    <t>219</t>
  </si>
  <si>
    <t>Projektové práce - stavebná časť (stavebné objekty vrátane ich technického vybavenia). náklady na dokumentáciu skutočného zhotovenia stavby</t>
  </si>
  <si>
    <t>-967106852</t>
  </si>
  <si>
    <t>220</t>
  </si>
  <si>
    <t>Adaptácia typového projektu do predmetného územia</t>
  </si>
  <si>
    <t>531793476</t>
  </si>
  <si>
    <t>02 - ZTI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</si>
  <si>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</si>
  <si>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</si>
  <si>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</si>
  <si>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Výkop ryhy šírky do 600 mm horn.3 do 100 m3</t>
  </si>
  <si>
    <t>2054214483</t>
  </si>
  <si>
    <t>-1858004705</t>
  </si>
  <si>
    <t>Lôžko pod potrubie+ obsyp potrubia</t>
  </si>
  <si>
    <t>199887996</t>
  </si>
  <si>
    <t>33</t>
  </si>
  <si>
    <t>Izolácia potrubia Mirelon</t>
  </si>
  <si>
    <t>kpl</t>
  </si>
  <si>
    <t>-1538650142</t>
  </si>
  <si>
    <t>34</t>
  </si>
  <si>
    <t>Potrubie z novodurových rúr odpadové hrdlové D 110x2, 2 vrátane tvaroviek</t>
  </si>
  <si>
    <t>-1146731923</t>
  </si>
  <si>
    <t>Potrubie z novodurových rúr D 50 vrátane tvaroviek</t>
  </si>
  <si>
    <t>226328987</t>
  </si>
  <si>
    <t>Podlahová vpusť s nerezovou mriežkou</t>
  </si>
  <si>
    <t>-394971242</t>
  </si>
  <si>
    <t>Potrubie z plastických rúrok PP DN 20 vrátane tvaroviek</t>
  </si>
  <si>
    <t>-319423747</t>
  </si>
  <si>
    <t>Montáž prietokového ohrievača</t>
  </si>
  <si>
    <t>1250201018</t>
  </si>
  <si>
    <t>Prietokový ohrievač pre umývadlo vrátane batérie</t>
  </si>
  <si>
    <t>951943933</t>
  </si>
  <si>
    <t>Napojenie vnútorného vodovodu na prípojku</t>
  </si>
  <si>
    <t>-1845684960</t>
  </si>
  <si>
    <t>42</t>
  </si>
  <si>
    <t>Tlaková skúška vodovodného potrubia hrdlového alebo prírubového do DN 100</t>
  </si>
  <si>
    <t>-445651679</t>
  </si>
  <si>
    <t>43</t>
  </si>
  <si>
    <t>Presun hmôt pre vnútorný vodovod v objektoch výšky do 6 m</t>
  </si>
  <si>
    <t>%</t>
  </si>
  <si>
    <t>1429014258</t>
  </si>
  <si>
    <t>44</t>
  </si>
  <si>
    <t>Montáž záchodovej misy kombinovanej</t>
  </si>
  <si>
    <t>1595220368</t>
  </si>
  <si>
    <t>45</t>
  </si>
  <si>
    <t>WC kombi biele</t>
  </si>
  <si>
    <t>-26045753</t>
  </si>
  <si>
    <t>46</t>
  </si>
  <si>
    <t>Montáž umývadla bez výtokovej armatúry z bieleho diturvitu so zápachovou uzávierkou na konzoly</t>
  </si>
  <si>
    <t>súb</t>
  </si>
  <si>
    <t>1172186313</t>
  </si>
  <si>
    <t>umývadlo 50cm biele</t>
  </si>
  <si>
    <t>976647940</t>
  </si>
  <si>
    <t>50</t>
  </si>
  <si>
    <t>Presun hmôt pre zariaďovacie predmety v objektoch výšky do 6 m</t>
  </si>
  <si>
    <t>1945707722</t>
  </si>
  <si>
    <t>03 - Elektroinštalacia, Vykurovanie</t>
  </si>
  <si>
    <t>921 - Elektromontáže</t>
  </si>
  <si>
    <t>97 - Prerazenie otvorov a ostatné búracie práce</t>
  </si>
  <si>
    <t>D2 - Podlahové kúrenie</t>
  </si>
  <si>
    <t>Jednopólový spínač - radenie 1, nástenný pre prostredie obyčajné alebo vlhké vrátane zapojenia</t>
  </si>
  <si>
    <t>-1001246401</t>
  </si>
  <si>
    <t>1-polový spínač, biela</t>
  </si>
  <si>
    <t>-268757369</t>
  </si>
  <si>
    <t>Domová zásuvka v krabici obyč. alebo do vlhka, vrátane zapojenia 10/16 A 250 V 2P + Z</t>
  </si>
  <si>
    <t>455456150</t>
  </si>
  <si>
    <t>1-zásuvka - biela</t>
  </si>
  <si>
    <t>KS</t>
  </si>
  <si>
    <t>-1861435350</t>
  </si>
  <si>
    <t>7</t>
  </si>
  <si>
    <t>1- jednorámček - biely</t>
  </si>
  <si>
    <t>-448282342</t>
  </si>
  <si>
    <t>Montáž rozvádzača do váhy 50 kg</t>
  </si>
  <si>
    <t>-621094921</t>
  </si>
  <si>
    <t>Rozvádzač - prisadený - biely, vrátane výzbroje</t>
  </si>
  <si>
    <t>-2024304882</t>
  </si>
  <si>
    <t>Zapojenie svietidla IP23,</t>
  </si>
  <si>
    <t>1666349268</t>
  </si>
  <si>
    <t>svietidlo stropné, trubicové, 2x36W</t>
  </si>
  <si>
    <t>-681314749</t>
  </si>
  <si>
    <t>Elektroinštalačný materiál, vodiče</t>
  </si>
  <si>
    <t>-1301767731</t>
  </si>
  <si>
    <t>Montáž elektrických rozvodov</t>
  </si>
  <si>
    <t>-1152293932</t>
  </si>
  <si>
    <t>Doprava</t>
  </si>
  <si>
    <t>-1148358531</t>
  </si>
  <si>
    <t>Revízia</t>
  </si>
  <si>
    <t>862099285</t>
  </si>
  <si>
    <t>Vyrezanie rýh frézovaním v murive</t>
  </si>
  <si>
    <t>-747831984</t>
  </si>
  <si>
    <t>Krabica KO 68 pod omietku</t>
  </si>
  <si>
    <t>1752744843</t>
  </si>
  <si>
    <t>Montáž vykurovacej rohože 160 W/m2</t>
  </si>
  <si>
    <t>-1073237198</t>
  </si>
  <si>
    <t>Heatflow vykurovacia fólia</t>
  </si>
  <si>
    <t>1678049217</t>
  </si>
  <si>
    <t>Montáž a napojenie termostatu na stenu</t>
  </si>
  <si>
    <t>1973259831</t>
  </si>
  <si>
    <t>Therm 350 Domáca regulácia elektrického vykurovania - digitálna</t>
  </si>
  <si>
    <t>-1406067763</t>
  </si>
  <si>
    <t>Krabica prístrojová bez zapojenia</t>
  </si>
  <si>
    <t>1903513143</t>
  </si>
  <si>
    <t>Krabica  KU 68-1901</t>
  </si>
  <si>
    <t>-1620567093</t>
  </si>
  <si>
    <t>04 - Technológia chladenia</t>
  </si>
  <si>
    <t xml:space="preserve">    769 - Montáž vzduchotechnických zariadení</t>
  </si>
  <si>
    <t>Dodávka a montáž chladiaceho zariadenia na uskladnenie zosnulých</t>
  </si>
  <si>
    <t>764794602</t>
  </si>
  <si>
    <t>Presun hmôt pre montáž vzduchotechnických zariadení v stavbe (objekte) výšky do 7 m</t>
  </si>
  <si>
    <t>-1460650050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</si>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</sst>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1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8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8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8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7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8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8" fillId="33" borderId="0" xfId="36" applyFont="1" applyFill="1" applyAlignment="1" applyProtection="1">
      <alignment horizontal="center" vertical="center"/>
      <protection/>
    </xf>
    <xf numFmtId="168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8" fontId="23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8" fontId="0" fillId="0" borderId="33" xfId="0" applyNumberFormat="1" applyFont="1" applyBorder="1" applyAlignment="1">
      <alignment horizontal="right" vertical="center"/>
    </xf>
    <xf numFmtId="168" fontId="17" fillId="0" borderId="0" xfId="0" applyNumberFormat="1" applyFont="1" applyAlignment="1">
      <alignment horizontal="right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8" fontId="28" fillId="0" borderId="33" xfId="0" applyNumberFormat="1" applyFont="1" applyBorder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A7F9F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EDFE0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49AAF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7E581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FDAE3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A7F9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EDFE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49AA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7E58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FDAE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N8" sqref="AN8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29" t="s">
        <v>0</v>
      </c>
      <c r="B1" s="130"/>
      <c r="C1" s="130"/>
      <c r="D1" s="131" t="s">
        <v>1</v>
      </c>
      <c r="E1" s="130"/>
      <c r="F1" s="130"/>
      <c r="G1" s="130"/>
      <c r="H1" s="130"/>
      <c r="I1" s="130"/>
      <c r="J1" s="130"/>
      <c r="K1" s="132" t="s">
        <v>786</v>
      </c>
      <c r="L1" s="132"/>
      <c r="M1" s="132"/>
      <c r="N1" s="132"/>
      <c r="O1" s="132"/>
      <c r="P1" s="132"/>
      <c r="Q1" s="132"/>
      <c r="R1" s="132"/>
      <c r="S1" s="132"/>
      <c r="T1" s="130"/>
      <c r="U1" s="130"/>
      <c r="V1" s="130"/>
      <c r="W1" s="132" t="s">
        <v>787</v>
      </c>
      <c r="X1" s="132"/>
      <c r="Y1" s="132"/>
      <c r="Z1" s="132"/>
      <c r="AA1" s="132"/>
      <c r="AB1" s="132"/>
      <c r="AC1" s="132"/>
      <c r="AD1" s="132"/>
      <c r="AE1" s="132"/>
      <c r="AF1" s="132"/>
      <c r="AG1" s="130"/>
      <c r="AH1" s="13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3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R2" s="134" t="s">
        <v>5</v>
      </c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7</v>
      </c>
    </row>
    <row r="4" spans="2:71" s="2" customFormat="1" ht="37.5" customHeight="1">
      <c r="B4" s="10"/>
      <c r="C4" s="159" t="s">
        <v>8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1"/>
      <c r="AS4" s="12" t="s">
        <v>9</v>
      </c>
      <c r="BS4" s="6" t="s">
        <v>6</v>
      </c>
    </row>
    <row r="5" spans="2:71" s="2" customFormat="1" ht="15" customHeight="1">
      <c r="B5" s="10"/>
      <c r="D5" s="13" t="s">
        <v>10</v>
      </c>
      <c r="K5" s="146" t="s">
        <v>11</v>
      </c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Q5" s="11"/>
      <c r="BS5" s="6" t="s">
        <v>6</v>
      </c>
    </row>
    <row r="6" spans="2:71" s="2" customFormat="1" ht="37.5" customHeight="1">
      <c r="B6" s="10"/>
      <c r="D6" s="15" t="s">
        <v>12</v>
      </c>
      <c r="K6" s="164" t="s">
        <v>13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Q6" s="11"/>
      <c r="BS6" s="6" t="s">
        <v>6</v>
      </c>
    </row>
    <row r="7" spans="2:71" s="2" customFormat="1" ht="15" customHeight="1">
      <c r="B7" s="10"/>
      <c r="D7" s="16" t="s">
        <v>14</v>
      </c>
      <c r="K7" s="14"/>
      <c r="AK7" s="16" t="s">
        <v>15</v>
      </c>
      <c r="AN7" s="14"/>
      <c r="AQ7" s="11"/>
      <c r="BS7" s="6" t="s">
        <v>6</v>
      </c>
    </row>
    <row r="8" spans="2:71" s="2" customFormat="1" ht="15" customHeight="1">
      <c r="B8" s="10"/>
      <c r="D8" s="16" t="s">
        <v>16</v>
      </c>
      <c r="K8" s="14" t="s">
        <v>17</v>
      </c>
      <c r="AK8" s="16" t="s">
        <v>18</v>
      </c>
      <c r="AN8" s="14"/>
      <c r="AQ8" s="11"/>
      <c r="BS8" s="6" t="s">
        <v>6</v>
      </c>
    </row>
    <row r="9" spans="2:71" s="2" customFormat="1" ht="15" customHeight="1">
      <c r="B9" s="10"/>
      <c r="AQ9" s="11"/>
      <c r="BS9" s="6" t="s">
        <v>6</v>
      </c>
    </row>
    <row r="10" spans="2:71" s="2" customFormat="1" ht="15" customHeight="1">
      <c r="B10" s="10"/>
      <c r="D10" s="16" t="s">
        <v>19</v>
      </c>
      <c r="AK10" s="16" t="s">
        <v>20</v>
      </c>
      <c r="AN10" s="14"/>
      <c r="AQ10" s="11"/>
      <c r="BS10" s="6" t="s">
        <v>6</v>
      </c>
    </row>
    <row r="11" spans="2:71" s="2" customFormat="1" ht="19.5" customHeight="1">
      <c r="B11" s="10"/>
      <c r="E11" s="14" t="s">
        <v>17</v>
      </c>
      <c r="AK11" s="16" t="s">
        <v>21</v>
      </c>
      <c r="AN11" s="14"/>
      <c r="AQ11" s="11"/>
      <c r="BS11" s="6" t="s">
        <v>6</v>
      </c>
    </row>
    <row r="12" spans="2:71" s="2" customFormat="1" ht="7.5" customHeight="1">
      <c r="B12" s="10"/>
      <c r="AQ12" s="11"/>
      <c r="BS12" s="6" t="s">
        <v>6</v>
      </c>
    </row>
    <row r="13" spans="2:71" s="2" customFormat="1" ht="15" customHeight="1">
      <c r="B13" s="10"/>
      <c r="D13" s="16" t="s">
        <v>22</v>
      </c>
      <c r="AK13" s="16" t="s">
        <v>20</v>
      </c>
      <c r="AN13" s="14"/>
      <c r="AQ13" s="11"/>
      <c r="BS13" s="6" t="s">
        <v>6</v>
      </c>
    </row>
    <row r="14" spans="2:71" s="2" customFormat="1" ht="15.75" customHeight="1">
      <c r="B14" s="10"/>
      <c r="E14" s="14" t="s">
        <v>17</v>
      </c>
      <c r="AK14" s="16" t="s">
        <v>21</v>
      </c>
      <c r="AN14" s="14"/>
      <c r="AQ14" s="11"/>
      <c r="BS14" s="6" t="s">
        <v>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23</v>
      </c>
      <c r="AK16" s="16" t="s">
        <v>20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17</v>
      </c>
      <c r="AK17" s="16" t="s">
        <v>21</v>
      </c>
      <c r="AN17" s="14"/>
      <c r="AQ17" s="11"/>
      <c r="BS17" s="6" t="s">
        <v>24</v>
      </c>
    </row>
    <row r="18" spans="2:71" s="2" customFormat="1" ht="7.5" customHeight="1">
      <c r="B18" s="10"/>
      <c r="AQ18" s="11"/>
      <c r="BS18" s="6" t="s">
        <v>25</v>
      </c>
    </row>
    <row r="19" spans="2:71" s="2" customFormat="1" ht="15" customHeight="1">
      <c r="B19" s="10"/>
      <c r="D19" s="16" t="s">
        <v>26</v>
      </c>
      <c r="AK19" s="16" t="s">
        <v>20</v>
      </c>
      <c r="AN19" s="14"/>
      <c r="AQ19" s="11"/>
      <c r="BS19" s="6" t="s">
        <v>25</v>
      </c>
    </row>
    <row r="20" spans="2:43" s="2" customFormat="1" ht="15.75" customHeight="1">
      <c r="B20" s="10"/>
      <c r="E20" s="14" t="s">
        <v>17</v>
      </c>
      <c r="AK20" s="16" t="s">
        <v>21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27</v>
      </c>
      <c r="AQ22" s="11"/>
    </row>
    <row r="23" spans="2:43" s="2" customFormat="1" ht="15.75" customHeight="1">
      <c r="B23" s="10"/>
      <c r="E23" s="16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28</v>
      </c>
      <c r="AK26" s="160">
        <f>ROUND($AG$87,2)</f>
        <v>0</v>
      </c>
      <c r="AL26" s="135"/>
      <c r="AM26" s="135"/>
      <c r="AN26" s="135"/>
      <c r="AO26" s="135"/>
      <c r="AQ26" s="11"/>
    </row>
    <row r="27" spans="2:43" s="2" customFormat="1" ht="15" customHeight="1">
      <c r="B27" s="10"/>
      <c r="D27" s="18" t="s">
        <v>29</v>
      </c>
      <c r="AK27" s="160">
        <f>ROUND($AG$93,2)</f>
        <v>0</v>
      </c>
      <c r="AL27" s="135"/>
      <c r="AM27" s="135"/>
      <c r="AN27" s="135"/>
      <c r="AO27" s="135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61">
        <f>ROUND($AK$26+$AK$27,2)</f>
        <v>0</v>
      </c>
      <c r="AL29" s="162"/>
      <c r="AM29" s="162"/>
      <c r="AN29" s="162"/>
      <c r="AO29" s="162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31</v>
      </c>
      <c r="F31" s="24" t="s">
        <v>32</v>
      </c>
      <c r="L31" s="154">
        <v>0.2</v>
      </c>
      <c r="M31" s="155"/>
      <c r="N31" s="155"/>
      <c r="O31" s="155"/>
      <c r="T31" s="26" t="s">
        <v>33</v>
      </c>
      <c r="W31" s="156">
        <f>ROUND($AZ$87+SUM($CD$94:$CD$94),2)</f>
        <v>0</v>
      </c>
      <c r="X31" s="155"/>
      <c r="Y31" s="155"/>
      <c r="Z31" s="155"/>
      <c r="AA31" s="155"/>
      <c r="AB31" s="155"/>
      <c r="AC31" s="155"/>
      <c r="AD31" s="155"/>
      <c r="AE31" s="155"/>
      <c r="AK31" s="156">
        <f>ROUND($AV$87+SUM($BY$94:$BY$94),2)</f>
        <v>0</v>
      </c>
      <c r="AL31" s="155"/>
      <c r="AM31" s="155"/>
      <c r="AN31" s="155"/>
      <c r="AO31" s="155"/>
      <c r="AQ31" s="27"/>
    </row>
    <row r="32" spans="2:43" s="6" customFormat="1" ht="15" customHeight="1">
      <c r="B32" s="23"/>
      <c r="F32" s="24" t="s">
        <v>34</v>
      </c>
      <c r="L32" s="154">
        <v>0.2</v>
      </c>
      <c r="M32" s="155"/>
      <c r="N32" s="155"/>
      <c r="O32" s="155"/>
      <c r="T32" s="26" t="s">
        <v>33</v>
      </c>
      <c r="W32" s="156">
        <f>ROUND($BA$87+SUM($CE$94:$CE$94),2)</f>
        <v>0</v>
      </c>
      <c r="X32" s="155"/>
      <c r="Y32" s="155"/>
      <c r="Z32" s="155"/>
      <c r="AA32" s="155"/>
      <c r="AB32" s="155"/>
      <c r="AC32" s="155"/>
      <c r="AD32" s="155"/>
      <c r="AE32" s="155"/>
      <c r="AK32" s="156">
        <f>ROUND($AW$87+SUM($BZ$94:$BZ$94),2)</f>
        <v>0</v>
      </c>
      <c r="AL32" s="155"/>
      <c r="AM32" s="155"/>
      <c r="AN32" s="155"/>
      <c r="AO32" s="155"/>
      <c r="AQ32" s="27"/>
    </row>
    <row r="33" spans="2:43" s="6" customFormat="1" ht="15" customHeight="1" hidden="1">
      <c r="B33" s="23"/>
      <c r="F33" s="24" t="s">
        <v>35</v>
      </c>
      <c r="L33" s="154">
        <v>0.2</v>
      </c>
      <c r="M33" s="155"/>
      <c r="N33" s="155"/>
      <c r="O33" s="155"/>
      <c r="T33" s="26" t="s">
        <v>33</v>
      </c>
      <c r="W33" s="156">
        <f>ROUND($BB$87+SUM($CF$94:$CF$94),2)</f>
        <v>0</v>
      </c>
      <c r="X33" s="155"/>
      <c r="Y33" s="155"/>
      <c r="Z33" s="155"/>
      <c r="AA33" s="155"/>
      <c r="AB33" s="155"/>
      <c r="AC33" s="155"/>
      <c r="AD33" s="155"/>
      <c r="AE33" s="155"/>
      <c r="AK33" s="156">
        <v>0</v>
      </c>
      <c r="AL33" s="155"/>
      <c r="AM33" s="155"/>
      <c r="AN33" s="155"/>
      <c r="AO33" s="155"/>
      <c r="AQ33" s="27"/>
    </row>
    <row r="34" spans="2:43" s="6" customFormat="1" ht="15" customHeight="1" hidden="1">
      <c r="B34" s="23"/>
      <c r="F34" s="24" t="s">
        <v>36</v>
      </c>
      <c r="L34" s="154">
        <v>0.2</v>
      </c>
      <c r="M34" s="155"/>
      <c r="N34" s="155"/>
      <c r="O34" s="155"/>
      <c r="T34" s="26" t="s">
        <v>33</v>
      </c>
      <c r="W34" s="156">
        <f>ROUND($BC$87+SUM($CG$94:$CG$94),2)</f>
        <v>0</v>
      </c>
      <c r="X34" s="155"/>
      <c r="Y34" s="155"/>
      <c r="Z34" s="155"/>
      <c r="AA34" s="155"/>
      <c r="AB34" s="155"/>
      <c r="AC34" s="155"/>
      <c r="AD34" s="155"/>
      <c r="AE34" s="155"/>
      <c r="AK34" s="156">
        <v>0</v>
      </c>
      <c r="AL34" s="155"/>
      <c r="AM34" s="155"/>
      <c r="AN34" s="155"/>
      <c r="AO34" s="155"/>
      <c r="AQ34" s="27"/>
    </row>
    <row r="35" spans="2:43" s="6" customFormat="1" ht="15" customHeight="1" hidden="1">
      <c r="B35" s="23"/>
      <c r="F35" s="24" t="s">
        <v>37</v>
      </c>
      <c r="L35" s="154">
        <v>0</v>
      </c>
      <c r="M35" s="155"/>
      <c r="N35" s="155"/>
      <c r="O35" s="155"/>
      <c r="T35" s="26" t="s">
        <v>33</v>
      </c>
      <c r="W35" s="156">
        <f>ROUND($BD$87+SUM($CH$94:$CH$94),2)</f>
        <v>0</v>
      </c>
      <c r="X35" s="155"/>
      <c r="Y35" s="155"/>
      <c r="Z35" s="155"/>
      <c r="AA35" s="155"/>
      <c r="AB35" s="155"/>
      <c r="AC35" s="155"/>
      <c r="AD35" s="155"/>
      <c r="AE35" s="155"/>
      <c r="AK35" s="156">
        <v>0</v>
      </c>
      <c r="AL35" s="155"/>
      <c r="AM35" s="155"/>
      <c r="AN35" s="155"/>
      <c r="AO35" s="155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38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39</v>
      </c>
      <c r="U37" s="30"/>
      <c r="V37" s="30"/>
      <c r="W37" s="30"/>
      <c r="X37" s="157" t="s">
        <v>40</v>
      </c>
      <c r="Y37" s="151"/>
      <c r="Z37" s="151"/>
      <c r="AA37" s="151"/>
      <c r="AB37" s="151"/>
      <c r="AC37" s="30"/>
      <c r="AD37" s="30"/>
      <c r="AE37" s="30"/>
      <c r="AF37" s="30"/>
      <c r="AG37" s="30"/>
      <c r="AH37" s="30"/>
      <c r="AI37" s="30"/>
      <c r="AJ37" s="30"/>
      <c r="AK37" s="158">
        <f>SUM($AK$29:$AK$35)</f>
        <v>0</v>
      </c>
      <c r="AL37" s="151"/>
      <c r="AM37" s="151"/>
      <c r="AN37" s="151"/>
      <c r="AO37" s="153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41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42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43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44</v>
      </c>
      <c r="S58" s="38"/>
      <c r="T58" s="38"/>
      <c r="U58" s="38"/>
      <c r="V58" s="38"/>
      <c r="W58" s="38"/>
      <c r="X58" s="38"/>
      <c r="Y58" s="38"/>
      <c r="Z58" s="40"/>
      <c r="AC58" s="37" t="s">
        <v>43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44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45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46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43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44</v>
      </c>
      <c r="S69" s="38"/>
      <c r="T69" s="38"/>
      <c r="U69" s="38"/>
      <c r="V69" s="38"/>
      <c r="W69" s="38"/>
      <c r="X69" s="38"/>
      <c r="Y69" s="38"/>
      <c r="Z69" s="40"/>
      <c r="AC69" s="37" t="s">
        <v>43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44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59" t="s">
        <v>47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20"/>
    </row>
    <row r="77" spans="2:43" s="14" customFormat="1" ht="15" customHeight="1">
      <c r="B77" s="47"/>
      <c r="C77" s="16" t="s">
        <v>10</v>
      </c>
      <c r="L77" s="14" t="str">
        <f>$K$5</f>
        <v>2016</v>
      </c>
      <c r="AQ77" s="48"/>
    </row>
    <row r="78" spans="2:43" s="49" customFormat="1" ht="37.5" customHeight="1">
      <c r="B78" s="50"/>
      <c r="C78" s="49" t="s">
        <v>12</v>
      </c>
      <c r="L78" s="145" t="str">
        <f>$K$6</f>
        <v>DOM SMUTKU alt.1</v>
      </c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16</v>
      </c>
      <c r="L80" s="52" t="str">
        <f>IF($K$8="","",$K$8)</f>
        <v> </v>
      </c>
      <c r="AI80" s="16" t="s">
        <v>18</v>
      </c>
      <c r="AM80" s="53">
        <f>IF($AN$8="","",$AN$8)</f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19</v>
      </c>
      <c r="L82" s="14" t="str">
        <f>IF($E$11="","",$E$11)</f>
        <v> </v>
      </c>
      <c r="AI82" s="16" t="s">
        <v>23</v>
      </c>
      <c r="AM82" s="146" t="str">
        <f>IF($E$17="","",$E$17)</f>
        <v> </v>
      </c>
      <c r="AN82" s="138"/>
      <c r="AO82" s="138"/>
      <c r="AP82" s="138"/>
      <c r="AQ82" s="20"/>
      <c r="AS82" s="147" t="s">
        <v>48</v>
      </c>
      <c r="AT82" s="148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22</v>
      </c>
      <c r="L83" s="14" t="str">
        <f>IF($E$14="","",$E$14)</f>
        <v> </v>
      </c>
      <c r="AI83" s="16" t="s">
        <v>26</v>
      </c>
      <c r="AM83" s="146" t="str">
        <f>IF($E$20="","",$E$20)</f>
        <v> </v>
      </c>
      <c r="AN83" s="138"/>
      <c r="AO83" s="138"/>
      <c r="AP83" s="138"/>
      <c r="AQ83" s="20"/>
      <c r="AS83" s="149"/>
      <c r="AT83" s="138"/>
      <c r="BD83" s="54"/>
    </row>
    <row r="84" spans="2:56" s="6" customFormat="1" ht="12" customHeight="1">
      <c r="B84" s="19"/>
      <c r="AQ84" s="20"/>
      <c r="AS84" s="149"/>
      <c r="AT84" s="138"/>
      <c r="BD84" s="54"/>
    </row>
    <row r="85" spans="2:57" s="6" customFormat="1" ht="30" customHeight="1">
      <c r="B85" s="19"/>
      <c r="C85" s="150" t="s">
        <v>49</v>
      </c>
      <c r="D85" s="151"/>
      <c r="E85" s="151"/>
      <c r="F85" s="151"/>
      <c r="G85" s="151"/>
      <c r="H85" s="30"/>
      <c r="I85" s="152" t="s">
        <v>50</v>
      </c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2" t="s">
        <v>51</v>
      </c>
      <c r="AH85" s="151"/>
      <c r="AI85" s="151"/>
      <c r="AJ85" s="151"/>
      <c r="AK85" s="151"/>
      <c r="AL85" s="151"/>
      <c r="AM85" s="151"/>
      <c r="AN85" s="152" t="s">
        <v>52</v>
      </c>
      <c r="AO85" s="151"/>
      <c r="AP85" s="153"/>
      <c r="AQ85" s="20"/>
      <c r="AS85" s="55" t="s">
        <v>53</v>
      </c>
      <c r="AT85" s="56" t="s">
        <v>54</v>
      </c>
      <c r="AU85" s="56" t="s">
        <v>55</v>
      </c>
      <c r="AV85" s="56" t="s">
        <v>56</v>
      </c>
      <c r="AW85" s="56" t="s">
        <v>57</v>
      </c>
      <c r="AX85" s="56" t="s">
        <v>58</v>
      </c>
      <c r="AY85" s="56" t="s">
        <v>59</v>
      </c>
      <c r="AZ85" s="56" t="s">
        <v>60</v>
      </c>
      <c r="BA85" s="56" t="s">
        <v>61</v>
      </c>
      <c r="BB85" s="56" t="s">
        <v>62</v>
      </c>
      <c r="BC85" s="56" t="s">
        <v>63</v>
      </c>
      <c r="BD85" s="57" t="s">
        <v>64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65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36">
        <f>ROUND(SUM($AG$88:$AG$91),2)</f>
        <v>0</v>
      </c>
      <c r="AH87" s="137"/>
      <c r="AI87" s="137"/>
      <c r="AJ87" s="137"/>
      <c r="AK87" s="137"/>
      <c r="AL87" s="137"/>
      <c r="AM87" s="137"/>
      <c r="AN87" s="136">
        <f>SUM($AG$87,$AT$87)</f>
        <v>0</v>
      </c>
      <c r="AO87" s="137"/>
      <c r="AP87" s="137"/>
      <c r="AQ87" s="51"/>
      <c r="AS87" s="61">
        <f>ROUND(SUM($AS$88:$AS$91),2)</f>
        <v>0</v>
      </c>
      <c r="AT87" s="62">
        <f>ROUND(SUM($AV$87:$AW$87),2)</f>
        <v>0</v>
      </c>
      <c r="AU87" s="63">
        <f>ROUND(SUM($AU$88:$AU$91),5)</f>
        <v>1153.63086</v>
      </c>
      <c r="AV87" s="62">
        <f>ROUND($AZ$87*$L$31,2)</f>
        <v>0</v>
      </c>
      <c r="AW87" s="62">
        <f>ROUND($BA$87*$L$32,2)</f>
        <v>0</v>
      </c>
      <c r="AX87" s="62">
        <f>ROUND($BB$87*$L$31,2)</f>
        <v>0</v>
      </c>
      <c r="AY87" s="62">
        <f>ROUND($BC$87*$L$32,2)</f>
        <v>0</v>
      </c>
      <c r="AZ87" s="62">
        <f>ROUND(SUM($AZ$88:$AZ$91),2)</f>
        <v>0</v>
      </c>
      <c r="BA87" s="62">
        <f>ROUND(SUM($BA$88:$BA$91),2)</f>
        <v>0</v>
      </c>
      <c r="BB87" s="62">
        <f>ROUND(SUM($BB$88:$BB$91),2)</f>
        <v>0</v>
      </c>
      <c r="BC87" s="62">
        <f>ROUND(SUM($BC$88:$BC$91),2)</f>
        <v>0</v>
      </c>
      <c r="BD87" s="64">
        <f>ROUND(SUM($BD$88:$BD$91),2)</f>
        <v>0</v>
      </c>
      <c r="BS87" s="49" t="s">
        <v>66</v>
      </c>
      <c r="BT87" s="49" t="s">
        <v>67</v>
      </c>
      <c r="BU87" s="65" t="s">
        <v>68</v>
      </c>
      <c r="BV87" s="49" t="s">
        <v>69</v>
      </c>
      <c r="BW87" s="49" t="s">
        <v>70</v>
      </c>
      <c r="BX87" s="49" t="s">
        <v>71</v>
      </c>
    </row>
    <row r="88" spans="1:76" s="66" customFormat="1" ht="28.5" customHeight="1">
      <c r="A88" s="128" t="s">
        <v>788</v>
      </c>
      <c r="B88" s="67"/>
      <c r="C88" s="68"/>
      <c r="D88" s="143" t="s">
        <v>72</v>
      </c>
      <c r="E88" s="144"/>
      <c r="F88" s="144"/>
      <c r="G88" s="144"/>
      <c r="H88" s="144"/>
      <c r="I88" s="68"/>
      <c r="J88" s="143" t="s">
        <v>73</v>
      </c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1">
        <f>'01 - Stavebna cast'!$M$30</f>
        <v>0</v>
      </c>
      <c r="AH88" s="142"/>
      <c r="AI88" s="142"/>
      <c r="AJ88" s="142"/>
      <c r="AK88" s="142"/>
      <c r="AL88" s="142"/>
      <c r="AM88" s="142"/>
      <c r="AN88" s="141">
        <f>SUM($AG$88,$AT$88)</f>
        <v>0</v>
      </c>
      <c r="AO88" s="142"/>
      <c r="AP88" s="142"/>
      <c r="AQ88" s="69"/>
      <c r="AS88" s="70">
        <f>'01 - Stavebna cast'!$M$28</f>
        <v>0</v>
      </c>
      <c r="AT88" s="71">
        <f>ROUND(SUM($AV$88:$AW$88),2)</f>
        <v>0</v>
      </c>
      <c r="AU88" s="72">
        <f>'01 - Stavebna cast'!$W$133</f>
        <v>1149.9548567933998</v>
      </c>
      <c r="AV88" s="71">
        <f>'01 - Stavebna cast'!$M$32</f>
        <v>0</v>
      </c>
      <c r="AW88" s="71">
        <f>'01 - Stavebna cast'!$M$33</f>
        <v>0</v>
      </c>
      <c r="AX88" s="71">
        <f>'01 - Stavebna cast'!$M$34</f>
        <v>0</v>
      </c>
      <c r="AY88" s="71">
        <f>'01 - Stavebna cast'!$M$35</f>
        <v>0</v>
      </c>
      <c r="AZ88" s="71">
        <f>'01 - Stavebna cast'!$H$32</f>
        <v>0</v>
      </c>
      <c r="BA88" s="71">
        <f>'01 - Stavebna cast'!$H$33</f>
        <v>0</v>
      </c>
      <c r="BB88" s="71">
        <f>'01 - Stavebna cast'!$H$34</f>
        <v>0</v>
      </c>
      <c r="BC88" s="71">
        <f>'01 - Stavebna cast'!$H$35</f>
        <v>0</v>
      </c>
      <c r="BD88" s="73">
        <f>'01 - Stavebna cast'!$H$36</f>
        <v>0</v>
      </c>
      <c r="BT88" s="66" t="s">
        <v>74</v>
      </c>
      <c r="BV88" s="66" t="s">
        <v>69</v>
      </c>
      <c r="BW88" s="66" t="s">
        <v>75</v>
      </c>
      <c r="BX88" s="66" t="s">
        <v>70</v>
      </c>
    </row>
    <row r="89" spans="1:76" s="66" customFormat="1" ht="28.5" customHeight="1">
      <c r="A89" s="128" t="s">
        <v>788</v>
      </c>
      <c r="B89" s="67"/>
      <c r="C89" s="68"/>
      <c r="D89" s="143" t="s">
        <v>76</v>
      </c>
      <c r="E89" s="144"/>
      <c r="F89" s="144"/>
      <c r="G89" s="144"/>
      <c r="H89" s="144"/>
      <c r="I89" s="68"/>
      <c r="J89" s="143" t="s">
        <v>77</v>
      </c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1">
        <f>'02 - ZTI'!$M$30</f>
        <v>0</v>
      </c>
      <c r="AH89" s="142"/>
      <c r="AI89" s="142"/>
      <c r="AJ89" s="142"/>
      <c r="AK89" s="142"/>
      <c r="AL89" s="142"/>
      <c r="AM89" s="142"/>
      <c r="AN89" s="141">
        <f>SUM($AG$89,$AT$89)</f>
        <v>0</v>
      </c>
      <c r="AO89" s="142"/>
      <c r="AP89" s="142"/>
      <c r="AQ89" s="69"/>
      <c r="AS89" s="70">
        <f>'02 - ZTI'!$M$28</f>
        <v>0</v>
      </c>
      <c r="AT89" s="71">
        <f>ROUND(SUM($AV$89:$AW$89),2)</f>
        <v>0</v>
      </c>
      <c r="AU89" s="72">
        <f>'02 - ZTI'!$W$117</f>
        <v>0</v>
      </c>
      <c r="AV89" s="71">
        <f>'02 - ZTI'!$M$32</f>
        <v>0</v>
      </c>
      <c r="AW89" s="71">
        <f>'02 - ZTI'!$M$33</f>
        <v>0</v>
      </c>
      <c r="AX89" s="71">
        <f>'02 - ZTI'!$M$34</f>
        <v>0</v>
      </c>
      <c r="AY89" s="71">
        <f>'02 - ZTI'!$M$35</f>
        <v>0</v>
      </c>
      <c r="AZ89" s="71">
        <f>'02 - ZTI'!$H$32</f>
        <v>0</v>
      </c>
      <c r="BA89" s="71">
        <f>'02 - ZTI'!$H$33</f>
        <v>0</v>
      </c>
      <c r="BB89" s="71">
        <f>'02 - ZTI'!$H$34</f>
        <v>0</v>
      </c>
      <c r="BC89" s="71">
        <f>'02 - ZTI'!$H$35</f>
        <v>0</v>
      </c>
      <c r="BD89" s="73">
        <f>'02 - ZTI'!$H$36</f>
        <v>0</v>
      </c>
      <c r="BT89" s="66" t="s">
        <v>74</v>
      </c>
      <c r="BV89" s="66" t="s">
        <v>69</v>
      </c>
      <c r="BW89" s="66" t="s">
        <v>78</v>
      </c>
      <c r="BX89" s="66" t="s">
        <v>70</v>
      </c>
    </row>
    <row r="90" spans="1:76" s="66" customFormat="1" ht="28.5" customHeight="1">
      <c r="A90" s="128" t="s">
        <v>788</v>
      </c>
      <c r="B90" s="67"/>
      <c r="C90" s="68"/>
      <c r="D90" s="143" t="s">
        <v>79</v>
      </c>
      <c r="E90" s="144"/>
      <c r="F90" s="144"/>
      <c r="G90" s="144"/>
      <c r="H90" s="144"/>
      <c r="I90" s="68"/>
      <c r="J90" s="143" t="s">
        <v>80</v>
      </c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1">
        <f>'03 - Elektroinštalacia, V...'!$M$30</f>
        <v>0</v>
      </c>
      <c r="AH90" s="142"/>
      <c r="AI90" s="142"/>
      <c r="AJ90" s="142"/>
      <c r="AK90" s="142"/>
      <c r="AL90" s="142"/>
      <c r="AM90" s="142"/>
      <c r="AN90" s="141">
        <f>SUM($AG$90,$AT$90)</f>
        <v>0</v>
      </c>
      <c r="AO90" s="142"/>
      <c r="AP90" s="142"/>
      <c r="AQ90" s="69"/>
      <c r="AS90" s="70">
        <f>'03 - Elektroinštalacia, V...'!$M$28</f>
        <v>0</v>
      </c>
      <c r="AT90" s="71">
        <f>ROUND(SUM($AV$90:$AW$90),2)</f>
        <v>0</v>
      </c>
      <c r="AU90" s="72">
        <f>'03 - Elektroinštalacia, V...'!$W$112</f>
        <v>0</v>
      </c>
      <c r="AV90" s="71">
        <f>'03 - Elektroinštalacia, V...'!$M$32</f>
        <v>0</v>
      </c>
      <c r="AW90" s="71">
        <f>'03 - Elektroinštalacia, V...'!$M$33</f>
        <v>0</v>
      </c>
      <c r="AX90" s="71">
        <f>'03 - Elektroinštalacia, V...'!$M$34</f>
        <v>0</v>
      </c>
      <c r="AY90" s="71">
        <f>'03 - Elektroinštalacia, V...'!$M$35</f>
        <v>0</v>
      </c>
      <c r="AZ90" s="71">
        <f>'03 - Elektroinštalacia, V...'!$H$32</f>
        <v>0</v>
      </c>
      <c r="BA90" s="71">
        <f>'03 - Elektroinštalacia, V...'!$H$33</f>
        <v>0</v>
      </c>
      <c r="BB90" s="71">
        <f>'03 - Elektroinštalacia, V...'!$H$34</f>
        <v>0</v>
      </c>
      <c r="BC90" s="71">
        <f>'03 - Elektroinštalacia, V...'!$H$35</f>
        <v>0</v>
      </c>
      <c r="BD90" s="73">
        <f>'03 - Elektroinštalacia, V...'!$H$36</f>
        <v>0</v>
      </c>
      <c r="BT90" s="66" t="s">
        <v>74</v>
      </c>
      <c r="BV90" s="66" t="s">
        <v>69</v>
      </c>
      <c r="BW90" s="66" t="s">
        <v>81</v>
      </c>
      <c r="BX90" s="66" t="s">
        <v>70</v>
      </c>
    </row>
    <row r="91" spans="1:76" s="66" customFormat="1" ht="28.5" customHeight="1">
      <c r="A91" s="128" t="s">
        <v>788</v>
      </c>
      <c r="B91" s="67"/>
      <c r="C91" s="68"/>
      <c r="D91" s="143" t="s">
        <v>82</v>
      </c>
      <c r="E91" s="144"/>
      <c r="F91" s="144"/>
      <c r="G91" s="144"/>
      <c r="H91" s="144"/>
      <c r="I91" s="68"/>
      <c r="J91" s="143" t="s">
        <v>83</v>
      </c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1">
        <f>'04 - Technológia chladenia'!$M$30</f>
        <v>0</v>
      </c>
      <c r="AH91" s="142"/>
      <c r="AI91" s="142"/>
      <c r="AJ91" s="142"/>
      <c r="AK91" s="142"/>
      <c r="AL91" s="142"/>
      <c r="AM91" s="142"/>
      <c r="AN91" s="141">
        <f>SUM($AG$91,$AT$91)</f>
        <v>0</v>
      </c>
      <c r="AO91" s="142"/>
      <c r="AP91" s="142"/>
      <c r="AQ91" s="69"/>
      <c r="AS91" s="74">
        <f>'04 - Technológia chladenia'!$M$28</f>
        <v>0</v>
      </c>
      <c r="AT91" s="75">
        <f>ROUND(SUM($AV$91:$AW$91),2)</f>
        <v>0</v>
      </c>
      <c r="AU91" s="76">
        <f>'04 - Technológia chladenia'!$W$111</f>
        <v>3.676</v>
      </c>
      <c r="AV91" s="75">
        <f>'04 - Technológia chladenia'!$M$32</f>
        <v>0</v>
      </c>
      <c r="AW91" s="75">
        <f>'04 - Technológia chladenia'!$M$33</f>
        <v>0</v>
      </c>
      <c r="AX91" s="75">
        <f>'04 - Technológia chladenia'!$M$34</f>
        <v>0</v>
      </c>
      <c r="AY91" s="75">
        <f>'04 - Technológia chladenia'!$M$35</f>
        <v>0</v>
      </c>
      <c r="AZ91" s="75">
        <f>'04 - Technológia chladenia'!$H$32</f>
        <v>0</v>
      </c>
      <c r="BA91" s="75">
        <f>'04 - Technológia chladenia'!$H$33</f>
        <v>0</v>
      </c>
      <c r="BB91" s="75">
        <f>'04 - Technológia chladenia'!$H$34</f>
        <v>0</v>
      </c>
      <c r="BC91" s="75">
        <f>'04 - Technológia chladenia'!$H$35</f>
        <v>0</v>
      </c>
      <c r="BD91" s="77">
        <f>'04 - Technológia chladenia'!$H$36</f>
        <v>0</v>
      </c>
      <c r="BT91" s="66" t="s">
        <v>74</v>
      </c>
      <c r="BV91" s="66" t="s">
        <v>69</v>
      </c>
      <c r="BW91" s="66" t="s">
        <v>84</v>
      </c>
      <c r="BX91" s="66" t="s">
        <v>70</v>
      </c>
    </row>
    <row r="92" spans="2:43" s="2" customFormat="1" ht="14.25" customHeight="1">
      <c r="B92" s="10"/>
      <c r="AQ92" s="11"/>
    </row>
    <row r="93" spans="2:49" s="6" customFormat="1" ht="30.75" customHeight="1">
      <c r="B93" s="19"/>
      <c r="C93" s="60" t="s">
        <v>85</v>
      </c>
      <c r="AG93" s="136">
        <v>0</v>
      </c>
      <c r="AH93" s="138"/>
      <c r="AI93" s="138"/>
      <c r="AJ93" s="138"/>
      <c r="AK93" s="138"/>
      <c r="AL93" s="138"/>
      <c r="AM93" s="138"/>
      <c r="AN93" s="136">
        <v>0</v>
      </c>
      <c r="AO93" s="138"/>
      <c r="AP93" s="138"/>
      <c r="AQ93" s="20"/>
      <c r="AS93" s="55" t="s">
        <v>86</v>
      </c>
      <c r="AT93" s="56" t="s">
        <v>87</v>
      </c>
      <c r="AU93" s="56" t="s">
        <v>31</v>
      </c>
      <c r="AV93" s="57" t="s">
        <v>54</v>
      </c>
      <c r="AW93" s="58"/>
    </row>
    <row r="94" spans="2:48" s="6" customFormat="1" ht="12" customHeight="1">
      <c r="B94" s="19"/>
      <c r="AQ94" s="20"/>
      <c r="AS94" s="33"/>
      <c r="AT94" s="33"/>
      <c r="AU94" s="33"/>
      <c r="AV94" s="33"/>
    </row>
    <row r="95" spans="2:43" s="6" customFormat="1" ht="30.75" customHeight="1">
      <c r="B95" s="19"/>
      <c r="C95" s="78" t="s">
        <v>88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139">
        <f>ROUND($AG$87+$AG$93,2)</f>
        <v>0</v>
      </c>
      <c r="AH95" s="140"/>
      <c r="AI95" s="140"/>
      <c r="AJ95" s="140"/>
      <c r="AK95" s="140"/>
      <c r="AL95" s="140"/>
      <c r="AM95" s="140"/>
      <c r="AN95" s="139">
        <f>$AN$87+$AN$93</f>
        <v>0</v>
      </c>
      <c r="AO95" s="140"/>
      <c r="AP95" s="140"/>
      <c r="AQ95" s="20"/>
    </row>
    <row r="96" spans="2:43" s="6" customFormat="1" ht="7.5" customHeight="1"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3"/>
    </row>
  </sheetData>
  <sheetProtection/>
  <mergeCells count="57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8:AM88"/>
    <mergeCell ref="D88:H88"/>
    <mergeCell ref="J88:AF88"/>
    <mergeCell ref="AN89:AP89"/>
    <mergeCell ref="AG89:AM89"/>
    <mergeCell ref="D89:H89"/>
    <mergeCell ref="J89:AF89"/>
    <mergeCell ref="D90:H90"/>
    <mergeCell ref="J90:AF90"/>
    <mergeCell ref="AN91:AP91"/>
    <mergeCell ref="AG91:AM91"/>
    <mergeCell ref="D91:H91"/>
    <mergeCell ref="J91:AF91"/>
    <mergeCell ref="AR2:BE2"/>
    <mergeCell ref="AG87:AM87"/>
    <mergeCell ref="AN87:AP87"/>
    <mergeCell ref="AG93:AM93"/>
    <mergeCell ref="AN93:AP93"/>
    <mergeCell ref="AG95:AM95"/>
    <mergeCell ref="AN95:AP95"/>
    <mergeCell ref="AN90:AP90"/>
    <mergeCell ref="AG90:AM90"/>
    <mergeCell ref="AN88:AP88"/>
  </mergeCell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01 - Stavebna cast'!C2" tooltip="01 - Stavebna cast" display="/"/>
    <hyperlink ref="A89" location="'02 - ZTI'!C2" tooltip="02 - ZTI" display="/"/>
    <hyperlink ref="A90" location="'03 - Elektroinštalacia, V...'!C2" tooltip="03 - Elektroinštalacia, V..." display="/"/>
    <hyperlink ref="A91" location="'04 - Technológia chladenia'!C2" tooltip="04 - Technológia chladenia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3"/>
      <c r="B1" s="130"/>
      <c r="C1" s="130"/>
      <c r="D1" s="131" t="s">
        <v>1</v>
      </c>
      <c r="E1" s="130"/>
      <c r="F1" s="132" t="s">
        <v>789</v>
      </c>
      <c r="G1" s="132"/>
      <c r="H1" s="166" t="s">
        <v>790</v>
      </c>
      <c r="I1" s="166"/>
      <c r="J1" s="166"/>
      <c r="K1" s="166"/>
      <c r="L1" s="132" t="s">
        <v>791</v>
      </c>
      <c r="M1" s="130"/>
      <c r="N1" s="130"/>
      <c r="O1" s="131" t="s">
        <v>89</v>
      </c>
      <c r="P1" s="130"/>
      <c r="Q1" s="130"/>
      <c r="R1" s="130"/>
      <c r="S1" s="132" t="s">
        <v>792</v>
      </c>
      <c r="T1" s="132"/>
      <c r="U1" s="133"/>
      <c r="V1" s="13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3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134" t="s">
        <v>5</v>
      </c>
      <c r="T2" s="135"/>
      <c r="U2" s="135"/>
      <c r="V2" s="135"/>
      <c r="W2" s="135"/>
      <c r="X2" s="135"/>
      <c r="Y2" s="135"/>
      <c r="Z2" s="135"/>
      <c r="AA2" s="135"/>
      <c r="AB2" s="135"/>
      <c r="AC2" s="135"/>
      <c r="AT2" s="2" t="s">
        <v>75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67</v>
      </c>
    </row>
    <row r="4" spans="2:46" s="2" customFormat="1" ht="37.5" customHeight="1">
      <c r="B4" s="10"/>
      <c r="C4" s="159" t="s">
        <v>90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12</v>
      </c>
      <c r="F6" s="180" t="str">
        <f>'Rekapitulácia stavby'!$K$6</f>
        <v>DOM SMUTKU alt.1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R6" s="11"/>
    </row>
    <row r="7" spans="2:18" s="6" customFormat="1" ht="33.75" customHeight="1">
      <c r="B7" s="19"/>
      <c r="D7" s="15" t="s">
        <v>91</v>
      </c>
      <c r="F7" s="164" t="s">
        <v>92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14</v>
      </c>
      <c r="F8" s="14"/>
      <c r="M8" s="16" t="s">
        <v>15</v>
      </c>
      <c r="O8" s="14"/>
      <c r="R8" s="20"/>
    </row>
    <row r="9" spans="2:18" s="6" customFormat="1" ht="15" customHeight="1">
      <c r="B9" s="19"/>
      <c r="D9" s="16" t="s">
        <v>16</v>
      </c>
      <c r="F9" s="14" t="s">
        <v>17</v>
      </c>
      <c r="M9" s="16" t="s">
        <v>18</v>
      </c>
      <c r="O9" s="181"/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19</v>
      </c>
      <c r="M11" s="16" t="s">
        <v>20</v>
      </c>
      <c r="O11" s="146">
        <f>IF('Rekapitulácia stavby'!$AN$10="","",'Rekapitulácia stavby'!$AN$10)</f>
      </c>
      <c r="P11" s="138"/>
      <c r="R11" s="20"/>
    </row>
    <row r="12" spans="2:18" s="6" customFormat="1" ht="18.75" customHeight="1">
      <c r="B12" s="19"/>
      <c r="E12" s="14" t="str">
        <f>IF('Rekapitulácia stavby'!$E$11="","",'Rekapitulácia stavby'!$E$11)</f>
        <v> </v>
      </c>
      <c r="M12" s="16" t="s">
        <v>21</v>
      </c>
      <c r="O12" s="146">
        <f>IF('Rekapitulácia stavby'!$AN$11="","",'Rekapitulácia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22</v>
      </c>
      <c r="M14" s="16" t="s">
        <v>20</v>
      </c>
      <c r="O14" s="146">
        <f>IF('Rekapitulácia stavby'!$AN$13="","",'Rekapitulácia stavby'!$AN$13)</f>
      </c>
      <c r="P14" s="138"/>
      <c r="R14" s="20"/>
    </row>
    <row r="15" spans="2:18" s="6" customFormat="1" ht="18.75" customHeight="1">
      <c r="B15" s="19"/>
      <c r="E15" s="14" t="str">
        <f>IF('Rekapitulácia stavby'!$E$14="","",'Rekapitulácia stavby'!$E$14)</f>
        <v> </v>
      </c>
      <c r="M15" s="16" t="s">
        <v>21</v>
      </c>
      <c r="O15" s="146">
        <f>IF('Rekapitulácia stavby'!$AN$14="","",'Rekapitulácia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23</v>
      </c>
      <c r="M17" s="16" t="s">
        <v>20</v>
      </c>
      <c r="O17" s="146">
        <f>IF('Rekapitulácia stavby'!$AN$16="","",'Rekapitulácia stavby'!$AN$16)</f>
      </c>
      <c r="P17" s="138"/>
      <c r="R17" s="20"/>
    </row>
    <row r="18" spans="2:18" s="6" customFormat="1" ht="18.75" customHeight="1">
      <c r="B18" s="19"/>
      <c r="E18" s="14" t="str">
        <f>IF('Rekapitulácia stavby'!$E$17="","",'Rekapitulácia stavby'!$E$17)</f>
        <v> </v>
      </c>
      <c r="M18" s="16" t="s">
        <v>21</v>
      </c>
      <c r="O18" s="146">
        <f>IF('Rekapitulácia stavby'!$AN$17="","",'Rekapitulácia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26</v>
      </c>
      <c r="M20" s="16" t="s">
        <v>20</v>
      </c>
      <c r="O20" s="146">
        <f>IF('Rekapitulácia stavby'!$AN$19="","",'Rekapitulácia stavby'!$AN$19)</f>
      </c>
      <c r="P20" s="138"/>
      <c r="R20" s="20"/>
    </row>
    <row r="21" spans="2:18" s="6" customFormat="1" ht="18.75" customHeight="1">
      <c r="B21" s="19"/>
      <c r="E21" s="14" t="str">
        <f>IF('Rekapitulácia stavby'!$E$20="","",'Rekapitulácia stavby'!$E$20)</f>
        <v> </v>
      </c>
      <c r="M21" s="16" t="s">
        <v>21</v>
      </c>
      <c r="O21" s="146">
        <f>IF('Rekapitulácia stavby'!$AN$20="","",'Rekapitulácia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27</v>
      </c>
      <c r="R23" s="20"/>
    </row>
    <row r="24" spans="2:18" s="79" customFormat="1" ht="15.75" customHeight="1">
      <c r="B24" s="80"/>
      <c r="E24" s="165"/>
      <c r="F24" s="187"/>
      <c r="G24" s="187"/>
      <c r="H24" s="187"/>
      <c r="I24" s="187"/>
      <c r="J24" s="187"/>
      <c r="K24" s="187"/>
      <c r="L24" s="187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93</v>
      </c>
      <c r="M27" s="160">
        <f>$N$88</f>
        <v>0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94</v>
      </c>
      <c r="M28" s="160">
        <f>$N$114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30</v>
      </c>
      <c r="M30" s="188">
        <f>ROUND($M$27+$M$28,2)</f>
        <v>0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31</v>
      </c>
      <c r="E32" s="24" t="s">
        <v>32</v>
      </c>
      <c r="F32" s="25">
        <v>0.2</v>
      </c>
      <c r="G32" s="84" t="s">
        <v>33</v>
      </c>
      <c r="H32" s="186">
        <f>ROUND((SUM($BE$114:$BE$115)+SUM($BE$133:$BE$335)),2)</f>
        <v>0</v>
      </c>
      <c r="I32" s="138"/>
      <c r="J32" s="138"/>
      <c r="M32" s="186">
        <f>ROUND(ROUND((SUM($BE$114:$BE$115)+SUM($BE$133:$BE$335)),2)*$F$32,2)</f>
        <v>0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34</v>
      </c>
      <c r="F33" s="25">
        <v>0.2</v>
      </c>
      <c r="G33" s="84" t="s">
        <v>33</v>
      </c>
      <c r="H33" s="186">
        <f>ROUND((SUM($BF$114:$BF$115)+SUM($BF$133:$BF$335)),2)</f>
        <v>0</v>
      </c>
      <c r="I33" s="138"/>
      <c r="J33" s="138"/>
      <c r="M33" s="186">
        <f>ROUND(ROUND((SUM($BF$114:$BF$115)+SUM($BF$133:$BF$335)),2)*$F$33,2)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35</v>
      </c>
      <c r="F34" s="25">
        <v>0.2</v>
      </c>
      <c r="G34" s="84" t="s">
        <v>33</v>
      </c>
      <c r="H34" s="186">
        <f>ROUND((SUM($BG$114:$BG$115)+SUM($BG$133:$BG$335)),2)</f>
        <v>0</v>
      </c>
      <c r="I34" s="138"/>
      <c r="J34" s="138"/>
      <c r="M34" s="186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36</v>
      </c>
      <c r="F35" s="25">
        <v>0.2</v>
      </c>
      <c r="G35" s="84" t="s">
        <v>33</v>
      </c>
      <c r="H35" s="186">
        <f>ROUND((SUM($BH$114:$BH$115)+SUM($BH$133:$BH$335)),2)</f>
        <v>0</v>
      </c>
      <c r="I35" s="138"/>
      <c r="J35" s="138"/>
      <c r="M35" s="186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37</v>
      </c>
      <c r="F36" s="25">
        <v>0</v>
      </c>
      <c r="G36" s="84" t="s">
        <v>33</v>
      </c>
      <c r="H36" s="186">
        <f>ROUND((SUM($BI$114:$BI$115)+SUM($BI$133:$BI$335)),2)</f>
        <v>0</v>
      </c>
      <c r="I36" s="138"/>
      <c r="J36" s="138"/>
      <c r="M36" s="186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38</v>
      </c>
      <c r="E38" s="30"/>
      <c r="F38" s="30"/>
      <c r="G38" s="85" t="s">
        <v>39</v>
      </c>
      <c r="H38" s="31" t="s">
        <v>40</v>
      </c>
      <c r="I38" s="30"/>
      <c r="J38" s="30"/>
      <c r="K38" s="30"/>
      <c r="L38" s="158">
        <f>SUM($M$30:$M$36)</f>
        <v>0</v>
      </c>
      <c r="M38" s="151"/>
      <c r="N38" s="151"/>
      <c r="O38" s="151"/>
      <c r="P38" s="153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41</v>
      </c>
      <c r="E50" s="33"/>
      <c r="F50" s="33"/>
      <c r="G50" s="33"/>
      <c r="H50" s="34"/>
      <c r="J50" s="32" t="s">
        <v>42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43</v>
      </c>
      <c r="E59" s="38"/>
      <c r="F59" s="38"/>
      <c r="G59" s="39" t="s">
        <v>44</v>
      </c>
      <c r="H59" s="40"/>
      <c r="J59" s="37" t="s">
        <v>43</v>
      </c>
      <c r="K59" s="38"/>
      <c r="L59" s="38"/>
      <c r="M59" s="38"/>
      <c r="N59" s="39" t="s">
        <v>44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45</v>
      </c>
      <c r="E61" s="33"/>
      <c r="F61" s="33"/>
      <c r="G61" s="33"/>
      <c r="H61" s="34"/>
      <c r="J61" s="32" t="s">
        <v>46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43</v>
      </c>
      <c r="E70" s="38"/>
      <c r="F70" s="38"/>
      <c r="G70" s="39" t="s">
        <v>44</v>
      </c>
      <c r="H70" s="40"/>
      <c r="J70" s="37" t="s">
        <v>43</v>
      </c>
      <c r="K70" s="38"/>
      <c r="L70" s="38"/>
      <c r="M70" s="38"/>
      <c r="N70" s="39" t="s">
        <v>44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9" t="s">
        <v>95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12</v>
      </c>
      <c r="F78" s="180" t="str">
        <f>$F$6</f>
        <v>DOM SMUTKU alt.1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91</v>
      </c>
      <c r="F79" s="145" t="str">
        <f>$F$7</f>
        <v>01 - Stavebna cast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16</v>
      </c>
      <c r="F81" s="14" t="str">
        <f>$F$9</f>
        <v> </v>
      </c>
      <c r="K81" s="16" t="s">
        <v>18</v>
      </c>
      <c r="M81" s="181">
        <f>IF($O$9="","",$O$9)</f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19</v>
      </c>
      <c r="F83" s="14" t="str">
        <f>$E$12</f>
        <v> </v>
      </c>
      <c r="K83" s="16" t="s">
        <v>23</v>
      </c>
      <c r="M83" s="146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22</v>
      </c>
      <c r="F84" s="14" t="str">
        <f>IF($E$15="","",$E$15)</f>
        <v> </v>
      </c>
      <c r="K84" s="16" t="s">
        <v>26</v>
      </c>
      <c r="M84" s="146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5"/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5" t="s">
        <v>96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97</v>
      </c>
      <c r="N88" s="136">
        <f>$N$133</f>
        <v>0</v>
      </c>
      <c r="O88" s="138"/>
      <c r="P88" s="138"/>
      <c r="Q88" s="138"/>
      <c r="R88" s="20"/>
      <c r="AU88" s="6" t="s">
        <v>98</v>
      </c>
    </row>
    <row r="89" spans="2:18" s="65" customFormat="1" ht="25.5" customHeight="1">
      <c r="B89" s="86"/>
      <c r="D89" s="87" t="s">
        <v>99</v>
      </c>
      <c r="N89" s="184">
        <f>$N$134</f>
        <v>0</v>
      </c>
      <c r="O89" s="183"/>
      <c r="P89" s="183"/>
      <c r="Q89" s="183"/>
      <c r="R89" s="88"/>
    </row>
    <row r="90" spans="2:18" s="82" customFormat="1" ht="21" customHeight="1">
      <c r="B90" s="89"/>
      <c r="D90" s="90" t="s">
        <v>100</v>
      </c>
      <c r="N90" s="182">
        <f>$N$135</f>
        <v>0</v>
      </c>
      <c r="O90" s="183"/>
      <c r="P90" s="183"/>
      <c r="Q90" s="183"/>
      <c r="R90" s="91"/>
    </row>
    <row r="91" spans="2:18" s="82" customFormat="1" ht="21" customHeight="1">
      <c r="B91" s="89"/>
      <c r="D91" s="90" t="s">
        <v>101</v>
      </c>
      <c r="N91" s="182">
        <f>$N$152</f>
        <v>0</v>
      </c>
      <c r="O91" s="183"/>
      <c r="P91" s="183"/>
      <c r="Q91" s="183"/>
      <c r="R91" s="91"/>
    </row>
    <row r="92" spans="2:18" s="82" customFormat="1" ht="21" customHeight="1">
      <c r="B92" s="89"/>
      <c r="D92" s="90" t="s">
        <v>102</v>
      </c>
      <c r="N92" s="182">
        <f>$N$169</f>
        <v>0</v>
      </c>
      <c r="O92" s="183"/>
      <c r="P92" s="183"/>
      <c r="Q92" s="183"/>
      <c r="R92" s="91"/>
    </row>
    <row r="93" spans="2:18" s="82" customFormat="1" ht="21" customHeight="1">
      <c r="B93" s="89"/>
      <c r="D93" s="90" t="s">
        <v>103</v>
      </c>
      <c r="N93" s="182">
        <f>$N$177</f>
        <v>0</v>
      </c>
      <c r="O93" s="183"/>
      <c r="P93" s="183"/>
      <c r="Q93" s="183"/>
      <c r="R93" s="91"/>
    </row>
    <row r="94" spans="2:18" s="82" customFormat="1" ht="21" customHeight="1">
      <c r="B94" s="89"/>
      <c r="D94" s="90" t="s">
        <v>104</v>
      </c>
      <c r="N94" s="182">
        <f>$N$183</f>
        <v>0</v>
      </c>
      <c r="O94" s="183"/>
      <c r="P94" s="183"/>
      <c r="Q94" s="183"/>
      <c r="R94" s="91"/>
    </row>
    <row r="95" spans="2:18" s="82" customFormat="1" ht="21" customHeight="1">
      <c r="B95" s="89"/>
      <c r="D95" s="90" t="s">
        <v>105</v>
      </c>
      <c r="N95" s="182">
        <f>$N$187</f>
        <v>0</v>
      </c>
      <c r="O95" s="183"/>
      <c r="P95" s="183"/>
      <c r="Q95" s="183"/>
      <c r="R95" s="91"/>
    </row>
    <row r="96" spans="2:18" s="82" customFormat="1" ht="21" customHeight="1">
      <c r="B96" s="89"/>
      <c r="D96" s="90" t="s">
        <v>106</v>
      </c>
      <c r="N96" s="182">
        <f>$N$206</f>
        <v>0</v>
      </c>
      <c r="O96" s="183"/>
      <c r="P96" s="183"/>
      <c r="Q96" s="183"/>
      <c r="R96" s="91"/>
    </row>
    <row r="97" spans="2:18" s="82" customFormat="1" ht="21" customHeight="1">
      <c r="B97" s="89"/>
      <c r="D97" s="90" t="s">
        <v>107</v>
      </c>
      <c r="N97" s="182">
        <f>$N$227</f>
        <v>0</v>
      </c>
      <c r="O97" s="183"/>
      <c r="P97" s="183"/>
      <c r="Q97" s="183"/>
      <c r="R97" s="91"/>
    </row>
    <row r="98" spans="2:18" s="65" customFormat="1" ht="25.5" customHeight="1">
      <c r="B98" s="86"/>
      <c r="D98" s="87" t="s">
        <v>108</v>
      </c>
      <c r="N98" s="184">
        <f>$N$231</f>
        <v>0</v>
      </c>
      <c r="O98" s="183"/>
      <c r="P98" s="183"/>
      <c r="Q98" s="183"/>
      <c r="R98" s="88"/>
    </row>
    <row r="99" spans="2:18" s="82" customFormat="1" ht="21" customHeight="1">
      <c r="B99" s="89"/>
      <c r="D99" s="90" t="s">
        <v>109</v>
      </c>
      <c r="N99" s="182">
        <f>$N$232</f>
        <v>0</v>
      </c>
      <c r="O99" s="183"/>
      <c r="P99" s="183"/>
      <c r="Q99" s="183"/>
      <c r="R99" s="91"/>
    </row>
    <row r="100" spans="2:18" s="82" customFormat="1" ht="21" customHeight="1">
      <c r="B100" s="89"/>
      <c r="D100" s="90" t="s">
        <v>110</v>
      </c>
      <c r="N100" s="182">
        <f>$N$251</f>
        <v>0</v>
      </c>
      <c r="O100" s="183"/>
      <c r="P100" s="183"/>
      <c r="Q100" s="183"/>
      <c r="R100" s="91"/>
    </row>
    <row r="101" spans="2:18" s="82" customFormat="1" ht="21" customHeight="1">
      <c r="B101" s="89"/>
      <c r="D101" s="90" t="s">
        <v>111</v>
      </c>
      <c r="N101" s="182">
        <f>$N$255</f>
        <v>0</v>
      </c>
      <c r="O101" s="183"/>
      <c r="P101" s="183"/>
      <c r="Q101" s="183"/>
      <c r="R101" s="91"/>
    </row>
    <row r="102" spans="2:18" s="82" customFormat="1" ht="21" customHeight="1">
      <c r="B102" s="89"/>
      <c r="D102" s="90" t="s">
        <v>112</v>
      </c>
      <c r="N102" s="182">
        <f>$N$264</f>
        <v>0</v>
      </c>
      <c r="O102" s="183"/>
      <c r="P102" s="183"/>
      <c r="Q102" s="183"/>
      <c r="R102" s="91"/>
    </row>
    <row r="103" spans="2:18" s="82" customFormat="1" ht="21" customHeight="1">
      <c r="B103" s="89"/>
      <c r="D103" s="90" t="s">
        <v>113</v>
      </c>
      <c r="N103" s="182">
        <f>$N$277</f>
        <v>0</v>
      </c>
      <c r="O103" s="183"/>
      <c r="P103" s="183"/>
      <c r="Q103" s="183"/>
      <c r="R103" s="91"/>
    </row>
    <row r="104" spans="2:18" s="82" customFormat="1" ht="21" customHeight="1">
      <c r="B104" s="89"/>
      <c r="D104" s="90" t="s">
        <v>114</v>
      </c>
      <c r="N104" s="182">
        <f>$N$283</f>
        <v>0</v>
      </c>
      <c r="O104" s="183"/>
      <c r="P104" s="183"/>
      <c r="Q104" s="183"/>
      <c r="R104" s="91"/>
    </row>
    <row r="105" spans="2:18" s="82" customFormat="1" ht="21" customHeight="1">
      <c r="B105" s="89"/>
      <c r="D105" s="90" t="s">
        <v>115</v>
      </c>
      <c r="N105" s="182">
        <f>$N$294</f>
        <v>0</v>
      </c>
      <c r="O105" s="183"/>
      <c r="P105" s="183"/>
      <c r="Q105" s="183"/>
      <c r="R105" s="91"/>
    </row>
    <row r="106" spans="2:18" s="82" customFormat="1" ht="21" customHeight="1">
      <c r="B106" s="89"/>
      <c r="D106" s="90" t="s">
        <v>116</v>
      </c>
      <c r="N106" s="182">
        <f>$N$303</f>
        <v>0</v>
      </c>
      <c r="O106" s="183"/>
      <c r="P106" s="183"/>
      <c r="Q106" s="183"/>
      <c r="R106" s="91"/>
    </row>
    <row r="107" spans="2:18" s="82" customFormat="1" ht="21" customHeight="1">
      <c r="B107" s="89"/>
      <c r="D107" s="90" t="s">
        <v>117</v>
      </c>
      <c r="N107" s="182">
        <f>$N$309</f>
        <v>0</v>
      </c>
      <c r="O107" s="183"/>
      <c r="P107" s="183"/>
      <c r="Q107" s="183"/>
      <c r="R107" s="91"/>
    </row>
    <row r="108" spans="2:18" s="82" customFormat="1" ht="21" customHeight="1">
      <c r="B108" s="89"/>
      <c r="D108" s="90" t="s">
        <v>118</v>
      </c>
      <c r="N108" s="182">
        <f>$N$317</f>
        <v>0</v>
      </c>
      <c r="O108" s="183"/>
      <c r="P108" s="183"/>
      <c r="Q108" s="183"/>
      <c r="R108" s="91"/>
    </row>
    <row r="109" spans="2:18" s="65" customFormat="1" ht="25.5" customHeight="1">
      <c r="B109" s="86"/>
      <c r="D109" s="87" t="s">
        <v>119</v>
      </c>
      <c r="N109" s="184">
        <f>$N$327</f>
        <v>0</v>
      </c>
      <c r="O109" s="183"/>
      <c r="P109" s="183"/>
      <c r="Q109" s="183"/>
      <c r="R109" s="88"/>
    </row>
    <row r="110" spans="2:18" s="82" customFormat="1" ht="21" customHeight="1">
      <c r="B110" s="89"/>
      <c r="D110" s="90" t="s">
        <v>120</v>
      </c>
      <c r="N110" s="182">
        <f>$N$328</f>
        <v>0</v>
      </c>
      <c r="O110" s="183"/>
      <c r="P110" s="183"/>
      <c r="Q110" s="183"/>
      <c r="R110" s="91"/>
    </row>
    <row r="111" spans="2:18" s="82" customFormat="1" ht="21" customHeight="1">
      <c r="B111" s="89"/>
      <c r="D111" s="90" t="s">
        <v>121</v>
      </c>
      <c r="N111" s="182">
        <f>$N$331</f>
        <v>0</v>
      </c>
      <c r="O111" s="183"/>
      <c r="P111" s="183"/>
      <c r="Q111" s="183"/>
      <c r="R111" s="91"/>
    </row>
    <row r="112" spans="2:18" s="82" customFormat="1" ht="21" customHeight="1">
      <c r="B112" s="89"/>
      <c r="D112" s="90" t="s">
        <v>122</v>
      </c>
      <c r="N112" s="182">
        <f>$N$334</f>
        <v>0</v>
      </c>
      <c r="O112" s="183"/>
      <c r="P112" s="183"/>
      <c r="Q112" s="183"/>
      <c r="R112" s="91"/>
    </row>
    <row r="113" spans="2:18" s="6" customFormat="1" ht="22.5" customHeight="1">
      <c r="B113" s="19"/>
      <c r="R113" s="20"/>
    </row>
    <row r="114" spans="2:21" s="6" customFormat="1" ht="30" customHeight="1">
      <c r="B114" s="19"/>
      <c r="C114" s="60" t="s">
        <v>123</v>
      </c>
      <c r="N114" s="136">
        <v>0</v>
      </c>
      <c r="O114" s="138"/>
      <c r="P114" s="138"/>
      <c r="Q114" s="138"/>
      <c r="R114" s="20"/>
      <c r="T114" s="92"/>
      <c r="U114" s="93" t="s">
        <v>31</v>
      </c>
    </row>
    <row r="115" spans="2:18" s="6" customFormat="1" ht="18.75" customHeight="1">
      <c r="B115" s="19"/>
      <c r="R115" s="20"/>
    </row>
    <row r="116" spans="2:18" s="6" customFormat="1" ht="30" customHeight="1">
      <c r="B116" s="19"/>
      <c r="C116" s="78" t="s">
        <v>88</v>
      </c>
      <c r="D116" s="28"/>
      <c r="E116" s="28"/>
      <c r="F116" s="28"/>
      <c r="G116" s="28"/>
      <c r="H116" s="28"/>
      <c r="I116" s="28"/>
      <c r="J116" s="28"/>
      <c r="K116" s="28"/>
      <c r="L116" s="139">
        <f>ROUND(SUM($N$88+$N$114),2)</f>
        <v>0</v>
      </c>
      <c r="M116" s="140"/>
      <c r="N116" s="140"/>
      <c r="O116" s="140"/>
      <c r="P116" s="140"/>
      <c r="Q116" s="140"/>
      <c r="R116" s="20"/>
    </row>
    <row r="117" spans="2:18" s="6" customFormat="1" ht="7.5" customHeight="1"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3"/>
    </row>
    <row r="121" spans="2:18" s="6" customFormat="1" ht="7.5" customHeight="1"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6"/>
    </row>
    <row r="122" spans="2:18" s="6" customFormat="1" ht="37.5" customHeight="1">
      <c r="B122" s="19"/>
      <c r="C122" s="159" t="s">
        <v>124</v>
      </c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20"/>
    </row>
    <row r="123" spans="2:18" s="6" customFormat="1" ht="7.5" customHeight="1">
      <c r="B123" s="19"/>
      <c r="R123" s="20"/>
    </row>
    <row r="124" spans="2:18" s="6" customFormat="1" ht="30.75" customHeight="1">
      <c r="B124" s="19"/>
      <c r="C124" s="16" t="s">
        <v>12</v>
      </c>
      <c r="F124" s="180" t="str">
        <f>$F$6</f>
        <v>DOM SMUTKU alt.1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R124" s="20"/>
    </row>
    <row r="125" spans="2:18" s="6" customFormat="1" ht="37.5" customHeight="1">
      <c r="B125" s="19"/>
      <c r="C125" s="49" t="s">
        <v>91</v>
      </c>
      <c r="F125" s="145" t="str">
        <f>$F$7</f>
        <v>01 - Stavebna cast</v>
      </c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R125" s="20"/>
    </row>
    <row r="126" spans="2:18" s="6" customFormat="1" ht="7.5" customHeight="1">
      <c r="B126" s="19"/>
      <c r="R126" s="20"/>
    </row>
    <row r="127" spans="2:18" s="6" customFormat="1" ht="18.75" customHeight="1">
      <c r="B127" s="19"/>
      <c r="C127" s="16" t="s">
        <v>16</v>
      </c>
      <c r="F127" s="14" t="str">
        <f>$F$9</f>
        <v> </v>
      </c>
      <c r="K127" s="16" t="s">
        <v>18</v>
      </c>
      <c r="M127" s="181">
        <f>IF($O$9="","",$O$9)</f>
      </c>
      <c r="N127" s="138"/>
      <c r="O127" s="138"/>
      <c r="P127" s="138"/>
      <c r="R127" s="20"/>
    </row>
    <row r="128" spans="2:18" s="6" customFormat="1" ht="7.5" customHeight="1">
      <c r="B128" s="19"/>
      <c r="R128" s="20"/>
    </row>
    <row r="129" spans="2:18" s="6" customFormat="1" ht="15.75" customHeight="1">
      <c r="B129" s="19"/>
      <c r="C129" s="16" t="s">
        <v>19</v>
      </c>
      <c r="F129" s="14" t="str">
        <f>$E$12</f>
        <v> </v>
      </c>
      <c r="K129" s="16" t="s">
        <v>23</v>
      </c>
      <c r="M129" s="146" t="str">
        <f>$E$18</f>
        <v> </v>
      </c>
      <c r="N129" s="138"/>
      <c r="O129" s="138"/>
      <c r="P129" s="138"/>
      <c r="Q129" s="138"/>
      <c r="R129" s="20"/>
    </row>
    <row r="130" spans="2:18" s="6" customFormat="1" ht="15" customHeight="1">
      <c r="B130" s="19"/>
      <c r="C130" s="16" t="s">
        <v>22</v>
      </c>
      <c r="F130" s="14" t="str">
        <f>IF($E$15="","",$E$15)</f>
        <v> </v>
      </c>
      <c r="K130" s="16" t="s">
        <v>26</v>
      </c>
      <c r="M130" s="146" t="str">
        <f>$E$21</f>
        <v> </v>
      </c>
      <c r="N130" s="138"/>
      <c r="O130" s="138"/>
      <c r="P130" s="138"/>
      <c r="Q130" s="138"/>
      <c r="R130" s="20"/>
    </row>
    <row r="131" spans="2:18" s="6" customFormat="1" ht="11.25" customHeight="1">
      <c r="B131" s="19"/>
      <c r="R131" s="20"/>
    </row>
    <row r="132" spans="2:27" s="94" customFormat="1" ht="30" customHeight="1">
      <c r="B132" s="95"/>
      <c r="C132" s="96" t="s">
        <v>125</v>
      </c>
      <c r="D132" s="97" t="s">
        <v>126</v>
      </c>
      <c r="E132" s="97"/>
      <c r="F132" s="177" t="s">
        <v>127</v>
      </c>
      <c r="G132" s="178"/>
      <c r="H132" s="178"/>
      <c r="I132" s="178"/>
      <c r="J132" s="97" t="s">
        <v>128</v>
      </c>
      <c r="K132" s="97" t="s">
        <v>129</v>
      </c>
      <c r="L132" s="177" t="s">
        <v>130</v>
      </c>
      <c r="M132" s="178"/>
      <c r="N132" s="177" t="s">
        <v>131</v>
      </c>
      <c r="O132" s="178"/>
      <c r="P132" s="178"/>
      <c r="Q132" s="179"/>
      <c r="R132" s="98"/>
      <c r="T132" s="55" t="s">
        <v>132</v>
      </c>
      <c r="U132" s="56" t="s">
        <v>31</v>
      </c>
      <c r="V132" s="56" t="s">
        <v>133</v>
      </c>
      <c r="W132" s="56" t="s">
        <v>134</v>
      </c>
      <c r="X132" s="56" t="s">
        <v>135</v>
      </c>
      <c r="Y132" s="56" t="s">
        <v>136</v>
      </c>
      <c r="Z132" s="56" t="s">
        <v>137</v>
      </c>
      <c r="AA132" s="57" t="s">
        <v>138</v>
      </c>
    </row>
    <row r="133" spans="2:63" s="6" customFormat="1" ht="30" customHeight="1">
      <c r="B133" s="19"/>
      <c r="C133" s="60" t="s">
        <v>93</v>
      </c>
      <c r="N133" s="173">
        <f>$BK$133</f>
        <v>0</v>
      </c>
      <c r="O133" s="138"/>
      <c r="P133" s="138"/>
      <c r="Q133" s="138"/>
      <c r="R133" s="20"/>
      <c r="T133" s="59"/>
      <c r="U133" s="33"/>
      <c r="V133" s="33"/>
      <c r="W133" s="99">
        <f>$W$134+$W$231+$W$327</f>
        <v>1149.9548567933998</v>
      </c>
      <c r="X133" s="33"/>
      <c r="Y133" s="99">
        <f>$Y$134+$Y$231+$Y$327</f>
        <v>40.3016507</v>
      </c>
      <c r="Z133" s="33"/>
      <c r="AA133" s="100">
        <f>$AA$134+$AA$231+$AA$327</f>
        <v>0</v>
      </c>
      <c r="AT133" s="6" t="s">
        <v>66</v>
      </c>
      <c r="AU133" s="6" t="s">
        <v>98</v>
      </c>
      <c r="BK133" s="101">
        <f>$BK$134+$BK$231+$BK$327</f>
        <v>0</v>
      </c>
    </row>
    <row r="134" spans="2:63" s="102" customFormat="1" ht="37.5" customHeight="1">
      <c r="B134" s="103"/>
      <c r="D134" s="104" t="s">
        <v>99</v>
      </c>
      <c r="E134" s="104"/>
      <c r="F134" s="104"/>
      <c r="G134" s="104"/>
      <c r="H134" s="104"/>
      <c r="I134" s="104"/>
      <c r="J134" s="104"/>
      <c r="K134" s="104"/>
      <c r="L134" s="104"/>
      <c r="M134" s="104"/>
      <c r="N134" s="169">
        <f>$BK$134</f>
        <v>0</v>
      </c>
      <c r="O134" s="168"/>
      <c r="P134" s="168"/>
      <c r="Q134" s="168"/>
      <c r="R134" s="106"/>
      <c r="T134" s="107"/>
      <c r="W134" s="108">
        <f>$W$135+$W$152+$W$169+$W$177+$W$183+$W$187+$W$206+$W$227</f>
        <v>823.86757767</v>
      </c>
      <c r="Y134" s="108">
        <f>$Y$135+$Y$152+$Y$169+$Y$177+$Y$183+$Y$187+$Y$206+$Y$227</f>
        <v>38.85129433</v>
      </c>
      <c r="AA134" s="109">
        <f>$AA$135+$AA$152+$AA$169+$AA$177+$AA$183+$AA$187+$AA$206+$AA$227</f>
        <v>0</v>
      </c>
      <c r="AR134" s="105" t="s">
        <v>74</v>
      </c>
      <c r="AT134" s="105" t="s">
        <v>66</v>
      </c>
      <c r="AU134" s="105" t="s">
        <v>67</v>
      </c>
      <c r="AY134" s="105" t="s">
        <v>139</v>
      </c>
      <c r="BK134" s="110">
        <f>$BK$135+$BK$152+$BK$169+$BK$177+$BK$183+$BK$187+$BK$206+$BK$227</f>
        <v>0</v>
      </c>
    </row>
    <row r="135" spans="2:63" s="102" customFormat="1" ht="21" customHeight="1">
      <c r="B135" s="103"/>
      <c r="D135" s="111" t="s">
        <v>100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167">
        <f>$BK$135</f>
        <v>0</v>
      </c>
      <c r="O135" s="168"/>
      <c r="P135" s="168"/>
      <c r="Q135" s="168"/>
      <c r="R135" s="106"/>
      <c r="T135" s="107"/>
      <c r="W135" s="108">
        <f>SUM($W$136:$W$151)</f>
        <v>264.334034</v>
      </c>
      <c r="Y135" s="108">
        <f>SUM($Y$136:$Y$151)</f>
        <v>0.005508</v>
      </c>
      <c r="AA135" s="109">
        <f>SUM($AA$136:$AA$151)</f>
        <v>0</v>
      </c>
      <c r="AR135" s="105" t="s">
        <v>74</v>
      </c>
      <c r="AT135" s="105" t="s">
        <v>66</v>
      </c>
      <c r="AU135" s="105" t="s">
        <v>74</v>
      </c>
      <c r="AY135" s="105" t="s">
        <v>139</v>
      </c>
      <c r="BK135" s="110">
        <f>SUM($BK$136:$BK$151)</f>
        <v>0</v>
      </c>
    </row>
    <row r="136" spans="2:65" s="6" customFormat="1" ht="39" customHeight="1">
      <c r="B136" s="19"/>
      <c r="C136" s="112" t="s">
        <v>74</v>
      </c>
      <c r="D136" s="112" t="s">
        <v>140</v>
      </c>
      <c r="E136" s="113"/>
      <c r="F136" s="170" t="s">
        <v>141</v>
      </c>
      <c r="G136" s="171"/>
      <c r="H136" s="171"/>
      <c r="I136" s="171"/>
      <c r="J136" s="114" t="s">
        <v>142</v>
      </c>
      <c r="K136" s="115">
        <v>31.298</v>
      </c>
      <c r="L136" s="172">
        <v>0</v>
      </c>
      <c r="M136" s="171"/>
      <c r="N136" s="172">
        <f>ROUND($L$136*$K$136,3)</f>
        <v>0</v>
      </c>
      <c r="O136" s="171"/>
      <c r="P136" s="171"/>
      <c r="Q136" s="171"/>
      <c r="R136" s="20"/>
      <c r="T136" s="116"/>
      <c r="U136" s="26" t="s">
        <v>34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143</v>
      </c>
      <c r="AT136" s="6" t="s">
        <v>140</v>
      </c>
      <c r="AU136" s="6" t="s">
        <v>144</v>
      </c>
      <c r="AY136" s="6" t="s">
        <v>139</v>
      </c>
      <c r="BE136" s="119">
        <f>IF($U$136="základná",$N$136,0)</f>
        <v>0</v>
      </c>
      <c r="BF136" s="119">
        <f>IF($U$136="znížená",$N$136,0)</f>
        <v>0</v>
      </c>
      <c r="BG136" s="119">
        <f>IF($U$136="zákl. prenesená",$N$136,0)</f>
        <v>0</v>
      </c>
      <c r="BH136" s="119">
        <f>IF($U$136="zníž. prenesená",$N$136,0)</f>
        <v>0</v>
      </c>
      <c r="BI136" s="119">
        <f>IF($U$136="nulová",$N$136,0)</f>
        <v>0</v>
      </c>
      <c r="BJ136" s="6" t="s">
        <v>144</v>
      </c>
      <c r="BK136" s="120">
        <f>ROUND($L$136*$K$136,3)</f>
        <v>0</v>
      </c>
      <c r="BL136" s="6" t="s">
        <v>143</v>
      </c>
      <c r="BM136" s="6" t="s">
        <v>145</v>
      </c>
    </row>
    <row r="137" spans="2:65" s="6" customFormat="1" ht="15.75" customHeight="1">
      <c r="B137" s="19"/>
      <c r="C137" s="112" t="s">
        <v>146</v>
      </c>
      <c r="D137" s="112" t="s">
        <v>140</v>
      </c>
      <c r="E137" s="113"/>
      <c r="F137" s="170" t="s">
        <v>147</v>
      </c>
      <c r="G137" s="171"/>
      <c r="H137" s="171"/>
      <c r="I137" s="171"/>
      <c r="J137" s="114" t="s">
        <v>142</v>
      </c>
      <c r="K137" s="115">
        <v>59.968</v>
      </c>
      <c r="L137" s="172">
        <v>0</v>
      </c>
      <c r="M137" s="171"/>
      <c r="N137" s="172">
        <f>ROUND($L$137*$K$137,3)</f>
        <v>0</v>
      </c>
      <c r="O137" s="171"/>
      <c r="P137" s="171"/>
      <c r="Q137" s="171"/>
      <c r="R137" s="20"/>
      <c r="T137" s="116"/>
      <c r="U137" s="26" t="s">
        <v>34</v>
      </c>
      <c r="V137" s="117">
        <v>2.514</v>
      </c>
      <c r="W137" s="117">
        <f>$V$137*$K$137</f>
        <v>150.75955199999999</v>
      </c>
      <c r="X137" s="117">
        <v>0</v>
      </c>
      <c r="Y137" s="117">
        <f>$X$137*$K$137</f>
        <v>0</v>
      </c>
      <c r="Z137" s="117">
        <v>0</v>
      </c>
      <c r="AA137" s="118">
        <f>$Z$137*$K$137</f>
        <v>0</v>
      </c>
      <c r="AR137" s="6" t="s">
        <v>143</v>
      </c>
      <c r="AT137" s="6" t="s">
        <v>140</v>
      </c>
      <c r="AU137" s="6" t="s">
        <v>144</v>
      </c>
      <c r="AY137" s="6" t="s">
        <v>139</v>
      </c>
      <c r="BE137" s="119">
        <f>IF($U$137="základná",$N$137,0)</f>
        <v>0</v>
      </c>
      <c r="BF137" s="119">
        <f>IF($U$137="znížená",$N$137,0)</f>
        <v>0</v>
      </c>
      <c r="BG137" s="119">
        <f>IF($U$137="zákl. prenesená",$N$137,0)</f>
        <v>0</v>
      </c>
      <c r="BH137" s="119">
        <f>IF($U$137="zníž. prenesená",$N$137,0)</f>
        <v>0</v>
      </c>
      <c r="BI137" s="119">
        <f>IF($U$137="nulová",$N$137,0)</f>
        <v>0</v>
      </c>
      <c r="BJ137" s="6" t="s">
        <v>144</v>
      </c>
      <c r="BK137" s="120">
        <f>ROUND($L$137*$K$137,3)</f>
        <v>0</v>
      </c>
      <c r="BL137" s="6" t="s">
        <v>143</v>
      </c>
      <c r="BM137" s="6" t="s">
        <v>148</v>
      </c>
    </row>
    <row r="138" spans="2:65" s="6" customFormat="1" ht="39" customHeight="1">
      <c r="B138" s="19"/>
      <c r="C138" s="112" t="s">
        <v>149</v>
      </c>
      <c r="D138" s="112" t="s">
        <v>140</v>
      </c>
      <c r="E138" s="113"/>
      <c r="F138" s="170" t="s">
        <v>150</v>
      </c>
      <c r="G138" s="171"/>
      <c r="H138" s="171"/>
      <c r="I138" s="171"/>
      <c r="J138" s="114" t="s">
        <v>142</v>
      </c>
      <c r="K138" s="115">
        <v>59.968</v>
      </c>
      <c r="L138" s="172">
        <v>0</v>
      </c>
      <c r="M138" s="171"/>
      <c r="N138" s="172">
        <f>ROUND($L$138*$K$138,3)</f>
        <v>0</v>
      </c>
      <c r="O138" s="171"/>
      <c r="P138" s="171"/>
      <c r="Q138" s="171"/>
      <c r="R138" s="20"/>
      <c r="T138" s="116"/>
      <c r="U138" s="26" t="s">
        <v>34</v>
      </c>
      <c r="V138" s="117">
        <v>0.613</v>
      </c>
      <c r="W138" s="117">
        <f>$V$138*$K$138</f>
        <v>36.760384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143</v>
      </c>
      <c r="AT138" s="6" t="s">
        <v>140</v>
      </c>
      <c r="AU138" s="6" t="s">
        <v>144</v>
      </c>
      <c r="AY138" s="6" t="s">
        <v>139</v>
      </c>
      <c r="BE138" s="119">
        <f>IF($U$138="základná",$N$138,0)</f>
        <v>0</v>
      </c>
      <c r="BF138" s="119">
        <f>IF($U$138="znížená",$N$138,0)</f>
        <v>0</v>
      </c>
      <c r="BG138" s="119">
        <f>IF($U$138="zákl. prenesená",$N$138,0)</f>
        <v>0</v>
      </c>
      <c r="BH138" s="119">
        <f>IF($U$138="zníž. prenesená",$N$138,0)</f>
        <v>0</v>
      </c>
      <c r="BI138" s="119">
        <f>IF($U$138="nulová",$N$138,0)</f>
        <v>0</v>
      </c>
      <c r="BJ138" s="6" t="s">
        <v>144</v>
      </c>
      <c r="BK138" s="120">
        <f>ROUND($L$138*$K$138,3)</f>
        <v>0</v>
      </c>
      <c r="BL138" s="6" t="s">
        <v>143</v>
      </c>
      <c r="BM138" s="6" t="s">
        <v>151</v>
      </c>
    </row>
    <row r="139" spans="2:65" s="6" customFormat="1" ht="27" customHeight="1">
      <c r="B139" s="19"/>
      <c r="C139" s="112" t="s">
        <v>152</v>
      </c>
      <c r="D139" s="112" t="s">
        <v>140</v>
      </c>
      <c r="E139" s="113"/>
      <c r="F139" s="170" t="s">
        <v>153</v>
      </c>
      <c r="G139" s="171"/>
      <c r="H139" s="171"/>
      <c r="I139" s="171"/>
      <c r="J139" s="114" t="s">
        <v>154</v>
      </c>
      <c r="K139" s="115">
        <v>100.503</v>
      </c>
      <c r="L139" s="172">
        <v>0</v>
      </c>
      <c r="M139" s="171"/>
      <c r="N139" s="172">
        <f>ROUND($L$139*$K$139,3)</f>
        <v>0</v>
      </c>
      <c r="O139" s="171"/>
      <c r="P139" s="171"/>
      <c r="Q139" s="171"/>
      <c r="R139" s="20"/>
      <c r="T139" s="116"/>
      <c r="U139" s="26" t="s">
        <v>34</v>
      </c>
      <c r="V139" s="117">
        <v>0</v>
      </c>
      <c r="W139" s="117">
        <f>$V$139*$K$139</f>
        <v>0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6" t="s">
        <v>143</v>
      </c>
      <c r="AT139" s="6" t="s">
        <v>140</v>
      </c>
      <c r="AU139" s="6" t="s">
        <v>144</v>
      </c>
      <c r="AY139" s="6" t="s">
        <v>139</v>
      </c>
      <c r="BE139" s="119">
        <f>IF($U$139="základná",$N$139,0)</f>
        <v>0</v>
      </c>
      <c r="BF139" s="119">
        <f>IF($U$139="znížená",$N$139,0)</f>
        <v>0</v>
      </c>
      <c r="BG139" s="119">
        <f>IF($U$139="zákl. prenesená",$N$139,0)</f>
        <v>0</v>
      </c>
      <c r="BH139" s="119">
        <f>IF($U$139="zníž. prenesená",$N$139,0)</f>
        <v>0</v>
      </c>
      <c r="BI139" s="119">
        <f>IF($U$139="nulová",$N$139,0)</f>
        <v>0</v>
      </c>
      <c r="BJ139" s="6" t="s">
        <v>144</v>
      </c>
      <c r="BK139" s="120">
        <f>ROUND($L$139*$K$139,3)</f>
        <v>0</v>
      </c>
      <c r="BL139" s="6" t="s">
        <v>143</v>
      </c>
      <c r="BM139" s="6" t="s">
        <v>155</v>
      </c>
    </row>
    <row r="140" spans="2:65" s="6" customFormat="1" ht="27" customHeight="1">
      <c r="B140" s="19"/>
      <c r="C140" s="112" t="s">
        <v>156</v>
      </c>
      <c r="D140" s="112" t="s">
        <v>140</v>
      </c>
      <c r="E140" s="113"/>
      <c r="F140" s="170" t="s">
        <v>157</v>
      </c>
      <c r="G140" s="171"/>
      <c r="H140" s="171"/>
      <c r="I140" s="171"/>
      <c r="J140" s="114" t="s">
        <v>154</v>
      </c>
      <c r="K140" s="115">
        <v>100.503</v>
      </c>
      <c r="L140" s="172">
        <v>0</v>
      </c>
      <c r="M140" s="171"/>
      <c r="N140" s="172">
        <f>ROUND($L$140*$K$140,3)</f>
        <v>0</v>
      </c>
      <c r="O140" s="171"/>
      <c r="P140" s="171"/>
      <c r="Q140" s="171"/>
      <c r="R140" s="20"/>
      <c r="T140" s="116"/>
      <c r="U140" s="26" t="s">
        <v>34</v>
      </c>
      <c r="V140" s="117">
        <v>0</v>
      </c>
      <c r="W140" s="117">
        <f>$V$140*$K$140</f>
        <v>0</v>
      </c>
      <c r="X140" s="117">
        <v>0</v>
      </c>
      <c r="Y140" s="117">
        <f>$X$140*$K$140</f>
        <v>0</v>
      </c>
      <c r="Z140" s="117">
        <v>0</v>
      </c>
      <c r="AA140" s="118">
        <f>$Z$140*$K$140</f>
        <v>0</v>
      </c>
      <c r="AR140" s="6" t="s">
        <v>143</v>
      </c>
      <c r="AT140" s="6" t="s">
        <v>140</v>
      </c>
      <c r="AU140" s="6" t="s">
        <v>144</v>
      </c>
      <c r="AY140" s="6" t="s">
        <v>139</v>
      </c>
      <c r="BE140" s="119">
        <f>IF($U$140="základná",$N$140,0)</f>
        <v>0</v>
      </c>
      <c r="BF140" s="119">
        <f>IF($U$140="znížená",$N$140,0)</f>
        <v>0</v>
      </c>
      <c r="BG140" s="119">
        <f>IF($U$140="zákl. prenesená",$N$140,0)</f>
        <v>0</v>
      </c>
      <c r="BH140" s="119">
        <f>IF($U$140="zníž. prenesená",$N$140,0)</f>
        <v>0</v>
      </c>
      <c r="BI140" s="119">
        <f>IF($U$140="nulová",$N$140,0)</f>
        <v>0</v>
      </c>
      <c r="BJ140" s="6" t="s">
        <v>144</v>
      </c>
      <c r="BK140" s="120">
        <f>ROUND($L$140*$K$140,3)</f>
        <v>0</v>
      </c>
      <c r="BL140" s="6" t="s">
        <v>143</v>
      </c>
      <c r="BM140" s="6" t="s">
        <v>158</v>
      </c>
    </row>
    <row r="141" spans="2:65" s="6" customFormat="1" ht="27" customHeight="1">
      <c r="B141" s="19"/>
      <c r="C141" s="112" t="s">
        <v>159</v>
      </c>
      <c r="D141" s="112" t="s">
        <v>140</v>
      </c>
      <c r="E141" s="113"/>
      <c r="F141" s="170" t="s">
        <v>160</v>
      </c>
      <c r="G141" s="171"/>
      <c r="H141" s="171"/>
      <c r="I141" s="171"/>
      <c r="J141" s="114" t="s">
        <v>142</v>
      </c>
      <c r="K141" s="115">
        <v>59.968</v>
      </c>
      <c r="L141" s="172">
        <v>0</v>
      </c>
      <c r="M141" s="171"/>
      <c r="N141" s="172">
        <f>ROUND($L$141*$K$141,3)</f>
        <v>0</v>
      </c>
      <c r="O141" s="171"/>
      <c r="P141" s="171"/>
      <c r="Q141" s="171"/>
      <c r="R141" s="20"/>
      <c r="T141" s="116"/>
      <c r="U141" s="26" t="s">
        <v>34</v>
      </c>
      <c r="V141" s="117">
        <v>0</v>
      </c>
      <c r="W141" s="117">
        <f>$V$141*$K$141</f>
        <v>0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143</v>
      </c>
      <c r="AT141" s="6" t="s">
        <v>140</v>
      </c>
      <c r="AU141" s="6" t="s">
        <v>144</v>
      </c>
      <c r="AY141" s="6" t="s">
        <v>139</v>
      </c>
      <c r="BE141" s="119">
        <f>IF($U$141="základná",$N$141,0)</f>
        <v>0</v>
      </c>
      <c r="BF141" s="119">
        <f>IF($U$141="znížená",$N$141,0)</f>
        <v>0</v>
      </c>
      <c r="BG141" s="119">
        <f>IF($U$141="zákl. prenesená",$N$141,0)</f>
        <v>0</v>
      </c>
      <c r="BH141" s="119">
        <f>IF($U$141="zníž. prenesená",$N$141,0)</f>
        <v>0</v>
      </c>
      <c r="BI141" s="119">
        <f>IF($U$141="nulová",$N$141,0)</f>
        <v>0</v>
      </c>
      <c r="BJ141" s="6" t="s">
        <v>144</v>
      </c>
      <c r="BK141" s="120">
        <f>ROUND($L$141*$K$141,3)</f>
        <v>0</v>
      </c>
      <c r="BL141" s="6" t="s">
        <v>143</v>
      </c>
      <c r="BM141" s="6" t="s">
        <v>161</v>
      </c>
    </row>
    <row r="142" spans="2:65" s="6" customFormat="1" ht="39" customHeight="1">
      <c r="B142" s="19"/>
      <c r="C142" s="112" t="s">
        <v>162</v>
      </c>
      <c r="D142" s="112" t="s">
        <v>140</v>
      </c>
      <c r="E142" s="113"/>
      <c r="F142" s="170" t="s">
        <v>163</v>
      </c>
      <c r="G142" s="171"/>
      <c r="H142" s="171"/>
      <c r="I142" s="171"/>
      <c r="J142" s="114" t="s">
        <v>142</v>
      </c>
      <c r="K142" s="115">
        <v>59.968</v>
      </c>
      <c r="L142" s="172">
        <v>0</v>
      </c>
      <c r="M142" s="171"/>
      <c r="N142" s="172">
        <f>ROUND($L$142*$K$142,3)</f>
        <v>0</v>
      </c>
      <c r="O142" s="171"/>
      <c r="P142" s="171"/>
      <c r="Q142" s="171"/>
      <c r="R142" s="20"/>
      <c r="T142" s="116"/>
      <c r="U142" s="26" t="s">
        <v>34</v>
      </c>
      <c r="V142" s="117">
        <v>0</v>
      </c>
      <c r="W142" s="117">
        <f>$V$142*$K$142</f>
        <v>0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6" t="s">
        <v>143</v>
      </c>
      <c r="AT142" s="6" t="s">
        <v>140</v>
      </c>
      <c r="AU142" s="6" t="s">
        <v>144</v>
      </c>
      <c r="AY142" s="6" t="s">
        <v>139</v>
      </c>
      <c r="BE142" s="119">
        <f>IF($U$142="základná",$N$142,0)</f>
        <v>0</v>
      </c>
      <c r="BF142" s="119">
        <f>IF($U$142="znížená",$N$142,0)</f>
        <v>0</v>
      </c>
      <c r="BG142" s="119">
        <f>IF($U$142="zákl. prenesená",$N$142,0)</f>
        <v>0</v>
      </c>
      <c r="BH142" s="119">
        <f>IF($U$142="zníž. prenesená",$N$142,0)</f>
        <v>0</v>
      </c>
      <c r="BI142" s="119">
        <f>IF($U$142="nulová",$N$142,0)</f>
        <v>0</v>
      </c>
      <c r="BJ142" s="6" t="s">
        <v>144</v>
      </c>
      <c r="BK142" s="120">
        <f>ROUND($L$142*$K$142,3)</f>
        <v>0</v>
      </c>
      <c r="BL142" s="6" t="s">
        <v>143</v>
      </c>
      <c r="BM142" s="6" t="s">
        <v>164</v>
      </c>
    </row>
    <row r="143" spans="2:65" s="6" customFormat="1" ht="39" customHeight="1">
      <c r="B143" s="19"/>
      <c r="C143" s="112" t="s">
        <v>165</v>
      </c>
      <c r="D143" s="112" t="s">
        <v>140</v>
      </c>
      <c r="E143" s="113"/>
      <c r="F143" s="170" t="s">
        <v>166</v>
      </c>
      <c r="G143" s="171"/>
      <c r="H143" s="171"/>
      <c r="I143" s="171"/>
      <c r="J143" s="114" t="s">
        <v>142</v>
      </c>
      <c r="K143" s="115">
        <v>419.776</v>
      </c>
      <c r="L143" s="172">
        <v>0</v>
      </c>
      <c r="M143" s="171"/>
      <c r="N143" s="172">
        <f>ROUND($L$143*$K$143,3)</f>
        <v>0</v>
      </c>
      <c r="O143" s="171"/>
      <c r="P143" s="171"/>
      <c r="Q143" s="171"/>
      <c r="R143" s="20"/>
      <c r="T143" s="116"/>
      <c r="U143" s="26" t="s">
        <v>34</v>
      </c>
      <c r="V143" s="117">
        <v>0</v>
      </c>
      <c r="W143" s="117">
        <f>$V$143*$K$143</f>
        <v>0</v>
      </c>
      <c r="X143" s="117">
        <v>0</v>
      </c>
      <c r="Y143" s="117">
        <f>$X$143*$K$143</f>
        <v>0</v>
      </c>
      <c r="Z143" s="117">
        <v>0</v>
      </c>
      <c r="AA143" s="118">
        <f>$Z$143*$K$143</f>
        <v>0</v>
      </c>
      <c r="AR143" s="6" t="s">
        <v>143</v>
      </c>
      <c r="AT143" s="6" t="s">
        <v>140</v>
      </c>
      <c r="AU143" s="6" t="s">
        <v>144</v>
      </c>
      <c r="AY143" s="6" t="s">
        <v>139</v>
      </c>
      <c r="BE143" s="119">
        <f>IF($U$143="základná",$N$143,0)</f>
        <v>0</v>
      </c>
      <c r="BF143" s="119">
        <f>IF($U$143="znížená",$N$143,0)</f>
        <v>0</v>
      </c>
      <c r="BG143" s="119">
        <f>IF($U$143="zákl. prenesená",$N$143,0)</f>
        <v>0</v>
      </c>
      <c r="BH143" s="119">
        <f>IF($U$143="zníž. prenesená",$N$143,0)</f>
        <v>0</v>
      </c>
      <c r="BI143" s="119">
        <f>IF($U$143="nulová",$N$143,0)</f>
        <v>0</v>
      </c>
      <c r="BJ143" s="6" t="s">
        <v>144</v>
      </c>
      <c r="BK143" s="120">
        <f>ROUND($L$143*$K$143,3)</f>
        <v>0</v>
      </c>
      <c r="BL143" s="6" t="s">
        <v>143</v>
      </c>
      <c r="BM143" s="6" t="s">
        <v>167</v>
      </c>
    </row>
    <row r="144" spans="2:65" s="6" customFormat="1" ht="27" customHeight="1">
      <c r="B144" s="19"/>
      <c r="C144" s="112" t="s">
        <v>168</v>
      </c>
      <c r="D144" s="112" t="s">
        <v>140</v>
      </c>
      <c r="E144" s="113"/>
      <c r="F144" s="170" t="s">
        <v>169</v>
      </c>
      <c r="G144" s="171"/>
      <c r="H144" s="171"/>
      <c r="I144" s="171"/>
      <c r="J144" s="114" t="s">
        <v>142</v>
      </c>
      <c r="K144" s="115">
        <v>59.968</v>
      </c>
      <c r="L144" s="172">
        <v>0</v>
      </c>
      <c r="M144" s="171"/>
      <c r="N144" s="172">
        <f>ROUND($L$144*$K$144,3)</f>
        <v>0</v>
      </c>
      <c r="O144" s="171"/>
      <c r="P144" s="171"/>
      <c r="Q144" s="171"/>
      <c r="R144" s="20"/>
      <c r="T144" s="116"/>
      <c r="U144" s="26" t="s">
        <v>34</v>
      </c>
      <c r="V144" s="117">
        <v>0</v>
      </c>
      <c r="W144" s="117">
        <f>$V$144*$K$144</f>
        <v>0</v>
      </c>
      <c r="X144" s="117">
        <v>0</v>
      </c>
      <c r="Y144" s="117">
        <f>$X$144*$K$144</f>
        <v>0</v>
      </c>
      <c r="Z144" s="117">
        <v>0</v>
      </c>
      <c r="AA144" s="118">
        <f>$Z$144*$K$144</f>
        <v>0</v>
      </c>
      <c r="AR144" s="6" t="s">
        <v>143</v>
      </c>
      <c r="AT144" s="6" t="s">
        <v>140</v>
      </c>
      <c r="AU144" s="6" t="s">
        <v>144</v>
      </c>
      <c r="AY144" s="6" t="s">
        <v>139</v>
      </c>
      <c r="BE144" s="119">
        <f>IF($U$144="základná",$N$144,0)</f>
        <v>0</v>
      </c>
      <c r="BF144" s="119">
        <f>IF($U$144="znížená",$N$144,0)</f>
        <v>0</v>
      </c>
      <c r="BG144" s="119">
        <f>IF($U$144="zákl. prenesená",$N$144,0)</f>
        <v>0</v>
      </c>
      <c r="BH144" s="119">
        <f>IF($U$144="zníž. prenesená",$N$144,0)</f>
        <v>0</v>
      </c>
      <c r="BI144" s="119">
        <f>IF($U$144="nulová",$N$144,0)</f>
        <v>0</v>
      </c>
      <c r="BJ144" s="6" t="s">
        <v>144</v>
      </c>
      <c r="BK144" s="120">
        <f>ROUND($L$144*$K$144,3)</f>
        <v>0</v>
      </c>
      <c r="BL144" s="6" t="s">
        <v>143</v>
      </c>
      <c r="BM144" s="6" t="s">
        <v>170</v>
      </c>
    </row>
    <row r="145" spans="2:65" s="6" customFormat="1" ht="27" customHeight="1">
      <c r="B145" s="19"/>
      <c r="C145" s="112" t="s">
        <v>171</v>
      </c>
      <c r="D145" s="112" t="s">
        <v>140</v>
      </c>
      <c r="E145" s="113"/>
      <c r="F145" s="170" t="s">
        <v>172</v>
      </c>
      <c r="G145" s="171"/>
      <c r="H145" s="171"/>
      <c r="I145" s="171"/>
      <c r="J145" s="114" t="s">
        <v>173</v>
      </c>
      <c r="K145" s="115">
        <v>101.95</v>
      </c>
      <c r="L145" s="172">
        <v>0</v>
      </c>
      <c r="M145" s="171"/>
      <c r="N145" s="172">
        <f>ROUND($L$145*$K$145,3)</f>
        <v>0</v>
      </c>
      <c r="O145" s="171"/>
      <c r="P145" s="171"/>
      <c r="Q145" s="171"/>
      <c r="R145" s="20"/>
      <c r="T145" s="116"/>
      <c r="U145" s="26" t="s">
        <v>34</v>
      </c>
      <c r="V145" s="117">
        <v>0.008</v>
      </c>
      <c r="W145" s="117">
        <f>$V$145*$K$145</f>
        <v>0.8156</v>
      </c>
      <c r="X145" s="117">
        <v>0</v>
      </c>
      <c r="Y145" s="117">
        <f>$X$145*$K$145</f>
        <v>0</v>
      </c>
      <c r="Z145" s="117">
        <v>0</v>
      </c>
      <c r="AA145" s="118">
        <f>$Z$145*$K$145</f>
        <v>0</v>
      </c>
      <c r="AR145" s="6" t="s">
        <v>143</v>
      </c>
      <c r="AT145" s="6" t="s">
        <v>140</v>
      </c>
      <c r="AU145" s="6" t="s">
        <v>144</v>
      </c>
      <c r="AY145" s="6" t="s">
        <v>139</v>
      </c>
      <c r="BE145" s="119">
        <f>IF($U$145="základná",$N$145,0)</f>
        <v>0</v>
      </c>
      <c r="BF145" s="119">
        <f>IF($U$145="znížená",$N$145,0)</f>
        <v>0</v>
      </c>
      <c r="BG145" s="119">
        <f>IF($U$145="zákl. prenesená",$N$145,0)</f>
        <v>0</v>
      </c>
      <c r="BH145" s="119">
        <f>IF($U$145="zníž. prenesená",$N$145,0)</f>
        <v>0</v>
      </c>
      <c r="BI145" s="119">
        <f>IF($U$145="nulová",$N$145,0)</f>
        <v>0</v>
      </c>
      <c r="BJ145" s="6" t="s">
        <v>144</v>
      </c>
      <c r="BK145" s="120">
        <f>ROUND($L$145*$K$145,3)</f>
        <v>0</v>
      </c>
      <c r="BL145" s="6" t="s">
        <v>143</v>
      </c>
      <c r="BM145" s="6" t="s">
        <v>174</v>
      </c>
    </row>
    <row r="146" spans="2:65" s="6" customFormat="1" ht="27" customHeight="1">
      <c r="B146" s="19"/>
      <c r="C146" s="112" t="s">
        <v>175</v>
      </c>
      <c r="D146" s="112" t="s">
        <v>140</v>
      </c>
      <c r="E146" s="113"/>
      <c r="F146" s="170" t="s">
        <v>176</v>
      </c>
      <c r="G146" s="171"/>
      <c r="H146" s="171"/>
      <c r="I146" s="171"/>
      <c r="J146" s="114" t="s">
        <v>142</v>
      </c>
      <c r="K146" s="115">
        <v>59.968</v>
      </c>
      <c r="L146" s="172">
        <v>0</v>
      </c>
      <c r="M146" s="171"/>
      <c r="N146" s="172">
        <f>ROUND($L$146*$K$146,3)</f>
        <v>0</v>
      </c>
      <c r="O146" s="171"/>
      <c r="P146" s="171"/>
      <c r="Q146" s="171"/>
      <c r="R146" s="20"/>
      <c r="T146" s="116"/>
      <c r="U146" s="26" t="s">
        <v>34</v>
      </c>
      <c r="V146" s="117">
        <v>1.086</v>
      </c>
      <c r="W146" s="117">
        <f>$V$146*$K$146</f>
        <v>65.12524800000001</v>
      </c>
      <c r="X146" s="117">
        <v>0</v>
      </c>
      <c r="Y146" s="117">
        <f>$X$146*$K$146</f>
        <v>0</v>
      </c>
      <c r="Z146" s="117">
        <v>0</v>
      </c>
      <c r="AA146" s="118">
        <f>$Z$146*$K$146</f>
        <v>0</v>
      </c>
      <c r="AR146" s="6" t="s">
        <v>143</v>
      </c>
      <c r="AT146" s="6" t="s">
        <v>140</v>
      </c>
      <c r="AU146" s="6" t="s">
        <v>144</v>
      </c>
      <c r="AY146" s="6" t="s">
        <v>139</v>
      </c>
      <c r="BE146" s="119">
        <f>IF($U$146="základná",$N$146,0)</f>
        <v>0</v>
      </c>
      <c r="BF146" s="119">
        <f>IF($U$146="znížená",$N$146,0)</f>
        <v>0</v>
      </c>
      <c r="BG146" s="119">
        <f>IF($U$146="zákl. prenesená",$N$146,0)</f>
        <v>0</v>
      </c>
      <c r="BH146" s="119">
        <f>IF($U$146="zníž. prenesená",$N$146,0)</f>
        <v>0</v>
      </c>
      <c r="BI146" s="119">
        <f>IF($U$146="nulová",$N$146,0)</f>
        <v>0</v>
      </c>
      <c r="BJ146" s="6" t="s">
        <v>144</v>
      </c>
      <c r="BK146" s="120">
        <f>ROUND($L$146*$K$146,3)</f>
        <v>0</v>
      </c>
      <c r="BL146" s="6" t="s">
        <v>143</v>
      </c>
      <c r="BM146" s="6" t="s">
        <v>177</v>
      </c>
    </row>
    <row r="147" spans="2:65" s="6" customFormat="1" ht="27" customHeight="1">
      <c r="B147" s="19"/>
      <c r="C147" s="112" t="s">
        <v>178</v>
      </c>
      <c r="D147" s="112" t="s">
        <v>140</v>
      </c>
      <c r="E147" s="113"/>
      <c r="F147" s="170" t="s">
        <v>179</v>
      </c>
      <c r="G147" s="171"/>
      <c r="H147" s="171"/>
      <c r="I147" s="171"/>
      <c r="J147" s="114" t="s">
        <v>173</v>
      </c>
      <c r="K147" s="115">
        <v>101.95</v>
      </c>
      <c r="L147" s="172">
        <v>0</v>
      </c>
      <c r="M147" s="171"/>
      <c r="N147" s="172">
        <f>ROUND($L$147*$K$147,3)</f>
        <v>0</v>
      </c>
      <c r="O147" s="171"/>
      <c r="P147" s="171"/>
      <c r="Q147" s="171"/>
      <c r="R147" s="20"/>
      <c r="T147" s="116"/>
      <c r="U147" s="26" t="s">
        <v>34</v>
      </c>
      <c r="V147" s="117">
        <v>0</v>
      </c>
      <c r="W147" s="117">
        <f>$V$147*$K$147</f>
        <v>0</v>
      </c>
      <c r="X147" s="117">
        <v>0</v>
      </c>
      <c r="Y147" s="117">
        <f>$X$147*$K$147</f>
        <v>0</v>
      </c>
      <c r="Z147" s="117">
        <v>0</v>
      </c>
      <c r="AA147" s="118">
        <f>$Z$147*$K$147</f>
        <v>0</v>
      </c>
      <c r="AR147" s="6" t="s">
        <v>143</v>
      </c>
      <c r="AT147" s="6" t="s">
        <v>140</v>
      </c>
      <c r="AU147" s="6" t="s">
        <v>144</v>
      </c>
      <c r="AY147" s="6" t="s">
        <v>139</v>
      </c>
      <c r="BE147" s="119">
        <f>IF($U$147="základná",$N$147,0)</f>
        <v>0</v>
      </c>
      <c r="BF147" s="119">
        <f>IF($U$147="znížená",$N$147,0)</f>
        <v>0</v>
      </c>
      <c r="BG147" s="119">
        <f>IF($U$147="zákl. prenesená",$N$147,0)</f>
        <v>0</v>
      </c>
      <c r="BH147" s="119">
        <f>IF($U$147="zníž. prenesená",$N$147,0)</f>
        <v>0</v>
      </c>
      <c r="BI147" s="119">
        <f>IF($U$147="nulová",$N$147,0)</f>
        <v>0</v>
      </c>
      <c r="BJ147" s="6" t="s">
        <v>144</v>
      </c>
      <c r="BK147" s="120">
        <f>ROUND($L$147*$K$147,3)</f>
        <v>0</v>
      </c>
      <c r="BL147" s="6" t="s">
        <v>143</v>
      </c>
      <c r="BM147" s="6" t="s">
        <v>180</v>
      </c>
    </row>
    <row r="148" spans="2:65" s="6" customFormat="1" ht="27" customHeight="1">
      <c r="B148" s="19"/>
      <c r="C148" s="112" t="s">
        <v>143</v>
      </c>
      <c r="D148" s="112" t="s">
        <v>140</v>
      </c>
      <c r="E148" s="113"/>
      <c r="F148" s="170" t="s">
        <v>181</v>
      </c>
      <c r="G148" s="171"/>
      <c r="H148" s="171"/>
      <c r="I148" s="171"/>
      <c r="J148" s="114" t="s">
        <v>142</v>
      </c>
      <c r="K148" s="115">
        <v>12.999</v>
      </c>
      <c r="L148" s="172">
        <v>0</v>
      </c>
      <c r="M148" s="171"/>
      <c r="N148" s="172">
        <f>ROUND($L$148*$K$148,3)</f>
        <v>0</v>
      </c>
      <c r="O148" s="171"/>
      <c r="P148" s="171"/>
      <c r="Q148" s="171"/>
      <c r="R148" s="20"/>
      <c r="T148" s="116"/>
      <c r="U148" s="26" t="s">
        <v>34</v>
      </c>
      <c r="V148" s="117">
        <v>0</v>
      </c>
      <c r="W148" s="117">
        <f>$V$148*$K$148</f>
        <v>0</v>
      </c>
      <c r="X148" s="117">
        <v>0</v>
      </c>
      <c r="Y148" s="117">
        <f>$X$148*$K$148</f>
        <v>0</v>
      </c>
      <c r="Z148" s="117">
        <v>0</v>
      </c>
      <c r="AA148" s="118">
        <f>$Z$148*$K$148</f>
        <v>0</v>
      </c>
      <c r="AR148" s="6" t="s">
        <v>143</v>
      </c>
      <c r="AT148" s="6" t="s">
        <v>140</v>
      </c>
      <c r="AU148" s="6" t="s">
        <v>144</v>
      </c>
      <c r="AY148" s="6" t="s">
        <v>139</v>
      </c>
      <c r="BE148" s="119">
        <f>IF($U$148="základná",$N$148,0)</f>
        <v>0</v>
      </c>
      <c r="BF148" s="119">
        <f>IF($U$148="znížená",$N$148,0)</f>
        <v>0</v>
      </c>
      <c r="BG148" s="119">
        <f>IF($U$148="zákl. prenesená",$N$148,0)</f>
        <v>0</v>
      </c>
      <c r="BH148" s="119">
        <f>IF($U$148="zníž. prenesená",$N$148,0)</f>
        <v>0</v>
      </c>
      <c r="BI148" s="119">
        <f>IF($U$148="nulová",$N$148,0)</f>
        <v>0</v>
      </c>
      <c r="BJ148" s="6" t="s">
        <v>144</v>
      </c>
      <c r="BK148" s="120">
        <f>ROUND($L$148*$K$148,3)</f>
        <v>0</v>
      </c>
      <c r="BL148" s="6" t="s">
        <v>143</v>
      </c>
      <c r="BM148" s="6" t="s">
        <v>182</v>
      </c>
    </row>
    <row r="149" spans="2:65" s="6" customFormat="1" ht="27" customHeight="1">
      <c r="B149" s="19"/>
      <c r="C149" s="112" t="s">
        <v>183</v>
      </c>
      <c r="D149" s="112" t="s">
        <v>140</v>
      </c>
      <c r="E149" s="113"/>
      <c r="F149" s="170" t="s">
        <v>184</v>
      </c>
      <c r="G149" s="171"/>
      <c r="H149" s="171"/>
      <c r="I149" s="171"/>
      <c r="J149" s="114" t="s">
        <v>154</v>
      </c>
      <c r="K149" s="115">
        <v>178.25</v>
      </c>
      <c r="L149" s="172">
        <v>0</v>
      </c>
      <c r="M149" s="171"/>
      <c r="N149" s="172">
        <f>ROUND($L$149*$K$149,3)</f>
        <v>0</v>
      </c>
      <c r="O149" s="171"/>
      <c r="P149" s="171"/>
      <c r="Q149" s="171"/>
      <c r="R149" s="20"/>
      <c r="T149" s="116"/>
      <c r="U149" s="26" t="s">
        <v>34</v>
      </c>
      <c r="V149" s="117">
        <v>0.061</v>
      </c>
      <c r="W149" s="117">
        <f>$V$149*$K$149</f>
        <v>10.87325</v>
      </c>
      <c r="X149" s="117">
        <v>0</v>
      </c>
      <c r="Y149" s="117">
        <f>$X$149*$K$149</f>
        <v>0</v>
      </c>
      <c r="Z149" s="117">
        <v>0</v>
      </c>
      <c r="AA149" s="118">
        <f>$Z$149*$K$149</f>
        <v>0</v>
      </c>
      <c r="AR149" s="6" t="s">
        <v>143</v>
      </c>
      <c r="AT149" s="6" t="s">
        <v>140</v>
      </c>
      <c r="AU149" s="6" t="s">
        <v>144</v>
      </c>
      <c r="AY149" s="6" t="s">
        <v>139</v>
      </c>
      <c r="BE149" s="119">
        <f>IF($U$149="základná",$N$149,0)</f>
        <v>0</v>
      </c>
      <c r="BF149" s="119">
        <f>IF($U$149="znížená",$N$149,0)</f>
        <v>0</v>
      </c>
      <c r="BG149" s="119">
        <f>IF($U$149="zákl. prenesená",$N$149,0)</f>
        <v>0</v>
      </c>
      <c r="BH149" s="119">
        <f>IF($U$149="zníž. prenesená",$N$149,0)</f>
        <v>0</v>
      </c>
      <c r="BI149" s="119">
        <f>IF($U$149="nulová",$N$149,0)</f>
        <v>0</v>
      </c>
      <c r="BJ149" s="6" t="s">
        <v>144</v>
      </c>
      <c r="BK149" s="120">
        <f>ROUND($L$149*$K$149,3)</f>
        <v>0</v>
      </c>
      <c r="BL149" s="6" t="s">
        <v>143</v>
      </c>
      <c r="BM149" s="6" t="s">
        <v>185</v>
      </c>
    </row>
    <row r="150" spans="2:65" s="6" customFormat="1" ht="15.75" customHeight="1">
      <c r="B150" s="19"/>
      <c r="C150" s="121" t="s">
        <v>186</v>
      </c>
      <c r="D150" s="121" t="s">
        <v>187</v>
      </c>
      <c r="E150" s="122"/>
      <c r="F150" s="174" t="s">
        <v>188</v>
      </c>
      <c r="G150" s="175"/>
      <c r="H150" s="175"/>
      <c r="I150" s="175"/>
      <c r="J150" s="123" t="s">
        <v>189</v>
      </c>
      <c r="K150" s="124">
        <v>5.508</v>
      </c>
      <c r="L150" s="176">
        <v>0</v>
      </c>
      <c r="M150" s="175"/>
      <c r="N150" s="176">
        <f>ROUND($L$150*$K$150,3)</f>
        <v>0</v>
      </c>
      <c r="O150" s="171"/>
      <c r="P150" s="171"/>
      <c r="Q150" s="171"/>
      <c r="R150" s="20"/>
      <c r="T150" s="116"/>
      <c r="U150" s="26" t="s">
        <v>34</v>
      </c>
      <c r="V150" s="117">
        <v>0</v>
      </c>
      <c r="W150" s="117">
        <f>$V$150*$K$150</f>
        <v>0</v>
      </c>
      <c r="X150" s="117">
        <v>0.001</v>
      </c>
      <c r="Y150" s="117">
        <f>$X$150*$K$150</f>
        <v>0.005508</v>
      </c>
      <c r="Z150" s="117">
        <v>0</v>
      </c>
      <c r="AA150" s="118">
        <f>$Z$150*$K$150</f>
        <v>0</v>
      </c>
      <c r="AR150" s="6" t="s">
        <v>190</v>
      </c>
      <c r="AT150" s="6" t="s">
        <v>187</v>
      </c>
      <c r="AU150" s="6" t="s">
        <v>144</v>
      </c>
      <c r="AY150" s="6" t="s">
        <v>139</v>
      </c>
      <c r="BE150" s="119">
        <f>IF($U$150="základná",$N$150,0)</f>
        <v>0</v>
      </c>
      <c r="BF150" s="119">
        <f>IF($U$150="znížená",$N$150,0)</f>
        <v>0</v>
      </c>
      <c r="BG150" s="119">
        <f>IF($U$150="zákl. prenesená",$N$150,0)</f>
        <v>0</v>
      </c>
      <c r="BH150" s="119">
        <f>IF($U$150="zníž. prenesená",$N$150,0)</f>
        <v>0</v>
      </c>
      <c r="BI150" s="119">
        <f>IF($U$150="nulová",$N$150,0)</f>
        <v>0</v>
      </c>
      <c r="BJ150" s="6" t="s">
        <v>144</v>
      </c>
      <c r="BK150" s="120">
        <f>ROUND($L$150*$K$150,3)</f>
        <v>0</v>
      </c>
      <c r="BL150" s="6" t="s">
        <v>143</v>
      </c>
      <c r="BM150" s="6" t="s">
        <v>191</v>
      </c>
    </row>
    <row r="151" spans="2:65" s="6" customFormat="1" ht="15.75" customHeight="1">
      <c r="B151" s="19"/>
      <c r="C151" s="121" t="s">
        <v>192</v>
      </c>
      <c r="D151" s="121" t="s">
        <v>187</v>
      </c>
      <c r="E151" s="122"/>
      <c r="F151" s="174" t="s">
        <v>193</v>
      </c>
      <c r="G151" s="175"/>
      <c r="H151" s="175"/>
      <c r="I151" s="175"/>
      <c r="J151" s="123" t="s">
        <v>142</v>
      </c>
      <c r="K151" s="124">
        <v>12.999</v>
      </c>
      <c r="L151" s="176">
        <v>0</v>
      </c>
      <c r="M151" s="175"/>
      <c r="N151" s="176">
        <f>ROUND($L$151*$K$151,3)</f>
        <v>0</v>
      </c>
      <c r="O151" s="171"/>
      <c r="P151" s="171"/>
      <c r="Q151" s="171"/>
      <c r="R151" s="20"/>
      <c r="T151" s="116"/>
      <c r="U151" s="26" t="s">
        <v>34</v>
      </c>
      <c r="V151" s="117">
        <v>0</v>
      </c>
      <c r="W151" s="117">
        <f>$V$151*$K$151</f>
        <v>0</v>
      </c>
      <c r="X151" s="117">
        <v>0</v>
      </c>
      <c r="Y151" s="117">
        <f>$X$151*$K$151</f>
        <v>0</v>
      </c>
      <c r="Z151" s="117">
        <v>0</v>
      </c>
      <c r="AA151" s="118">
        <f>$Z$151*$K$151</f>
        <v>0</v>
      </c>
      <c r="AR151" s="6" t="s">
        <v>190</v>
      </c>
      <c r="AT151" s="6" t="s">
        <v>187</v>
      </c>
      <c r="AU151" s="6" t="s">
        <v>144</v>
      </c>
      <c r="AY151" s="6" t="s">
        <v>139</v>
      </c>
      <c r="BE151" s="119">
        <f>IF($U$151="základná",$N$151,0)</f>
        <v>0</v>
      </c>
      <c r="BF151" s="119">
        <f>IF($U$151="znížená",$N$151,0)</f>
        <v>0</v>
      </c>
      <c r="BG151" s="119">
        <f>IF($U$151="zákl. prenesená",$N$151,0)</f>
        <v>0</v>
      </c>
      <c r="BH151" s="119">
        <f>IF($U$151="zníž. prenesená",$N$151,0)</f>
        <v>0</v>
      </c>
      <c r="BI151" s="119">
        <f>IF($U$151="nulová",$N$151,0)</f>
        <v>0</v>
      </c>
      <c r="BJ151" s="6" t="s">
        <v>144</v>
      </c>
      <c r="BK151" s="120">
        <f>ROUND($L$151*$K$151,3)</f>
        <v>0</v>
      </c>
      <c r="BL151" s="6" t="s">
        <v>143</v>
      </c>
      <c r="BM151" s="6" t="s">
        <v>194</v>
      </c>
    </row>
    <row r="152" spans="2:63" s="102" customFormat="1" ht="30.75" customHeight="1">
      <c r="B152" s="103"/>
      <c r="D152" s="111" t="s">
        <v>101</v>
      </c>
      <c r="E152" s="111"/>
      <c r="F152" s="111"/>
      <c r="G152" s="111"/>
      <c r="H152" s="111"/>
      <c r="I152" s="111"/>
      <c r="J152" s="111"/>
      <c r="K152" s="111"/>
      <c r="L152" s="111"/>
      <c r="M152" s="111"/>
      <c r="N152" s="167">
        <f>$BK$152</f>
        <v>0</v>
      </c>
      <c r="O152" s="168"/>
      <c r="P152" s="168"/>
      <c r="Q152" s="168"/>
      <c r="R152" s="106"/>
      <c r="T152" s="107"/>
      <c r="W152" s="108">
        <f>SUM($W$153:$W$168)</f>
        <v>0</v>
      </c>
      <c r="Y152" s="108">
        <f>SUM($Y$153:$Y$168)</f>
        <v>0</v>
      </c>
      <c r="AA152" s="109">
        <f>SUM($AA$153:$AA$168)</f>
        <v>0</v>
      </c>
      <c r="AR152" s="105" t="s">
        <v>74</v>
      </c>
      <c r="AT152" s="105" t="s">
        <v>66</v>
      </c>
      <c r="AU152" s="105" t="s">
        <v>74</v>
      </c>
      <c r="AY152" s="105" t="s">
        <v>139</v>
      </c>
      <c r="BK152" s="110">
        <f>SUM($BK$153:$BK$168)</f>
        <v>0</v>
      </c>
    </row>
    <row r="153" spans="2:65" s="6" customFormat="1" ht="27" customHeight="1">
      <c r="B153" s="19"/>
      <c r="C153" s="112" t="s">
        <v>195</v>
      </c>
      <c r="D153" s="112" t="s">
        <v>140</v>
      </c>
      <c r="E153" s="113"/>
      <c r="F153" s="170" t="s">
        <v>196</v>
      </c>
      <c r="G153" s="171"/>
      <c r="H153" s="171"/>
      <c r="I153" s="171"/>
      <c r="J153" s="114" t="s">
        <v>142</v>
      </c>
      <c r="K153" s="115">
        <v>24.032</v>
      </c>
      <c r="L153" s="172">
        <v>0</v>
      </c>
      <c r="M153" s="171"/>
      <c r="N153" s="172">
        <f>ROUND($L$153*$K$153,3)</f>
        <v>0</v>
      </c>
      <c r="O153" s="171"/>
      <c r="P153" s="171"/>
      <c r="Q153" s="171"/>
      <c r="R153" s="20"/>
      <c r="T153" s="116"/>
      <c r="U153" s="26" t="s">
        <v>34</v>
      </c>
      <c r="V153" s="117">
        <v>0</v>
      </c>
      <c r="W153" s="117">
        <f>$V$153*$K$153</f>
        <v>0</v>
      </c>
      <c r="X153" s="117">
        <v>0</v>
      </c>
      <c r="Y153" s="117">
        <f>$X$153*$K$153</f>
        <v>0</v>
      </c>
      <c r="Z153" s="117">
        <v>0</v>
      </c>
      <c r="AA153" s="118">
        <f>$Z$153*$K$153</f>
        <v>0</v>
      </c>
      <c r="AR153" s="6" t="s">
        <v>143</v>
      </c>
      <c r="AT153" s="6" t="s">
        <v>140</v>
      </c>
      <c r="AU153" s="6" t="s">
        <v>144</v>
      </c>
      <c r="AY153" s="6" t="s">
        <v>139</v>
      </c>
      <c r="BE153" s="119">
        <f>IF($U$153="základná",$N$153,0)</f>
        <v>0</v>
      </c>
      <c r="BF153" s="119">
        <f>IF($U$153="znížená",$N$153,0)</f>
        <v>0</v>
      </c>
      <c r="BG153" s="119">
        <f>IF($U$153="zákl. prenesená",$N$153,0)</f>
        <v>0</v>
      </c>
      <c r="BH153" s="119">
        <f>IF($U$153="zníž. prenesená",$N$153,0)</f>
        <v>0</v>
      </c>
      <c r="BI153" s="119">
        <f>IF($U$153="nulová",$N$153,0)</f>
        <v>0</v>
      </c>
      <c r="BJ153" s="6" t="s">
        <v>144</v>
      </c>
      <c r="BK153" s="120">
        <f>ROUND($L$153*$K$153,3)</f>
        <v>0</v>
      </c>
      <c r="BL153" s="6" t="s">
        <v>143</v>
      </c>
      <c r="BM153" s="6" t="s">
        <v>197</v>
      </c>
    </row>
    <row r="154" spans="2:65" s="6" customFormat="1" ht="39" customHeight="1">
      <c r="B154" s="19"/>
      <c r="C154" s="112" t="s">
        <v>198</v>
      </c>
      <c r="D154" s="112" t="s">
        <v>140</v>
      </c>
      <c r="E154" s="113"/>
      <c r="F154" s="170" t="s">
        <v>199</v>
      </c>
      <c r="G154" s="171"/>
      <c r="H154" s="171"/>
      <c r="I154" s="171"/>
      <c r="J154" s="114" t="s">
        <v>154</v>
      </c>
      <c r="K154" s="115">
        <v>17.965</v>
      </c>
      <c r="L154" s="172">
        <v>0</v>
      </c>
      <c r="M154" s="171"/>
      <c r="N154" s="172">
        <f>ROUND($L$154*$K$154,3)</f>
        <v>0</v>
      </c>
      <c r="O154" s="171"/>
      <c r="P154" s="171"/>
      <c r="Q154" s="171"/>
      <c r="R154" s="20"/>
      <c r="T154" s="116"/>
      <c r="U154" s="26" t="s">
        <v>34</v>
      </c>
      <c r="V154" s="117">
        <v>0</v>
      </c>
      <c r="W154" s="117">
        <f>$V$154*$K$154</f>
        <v>0</v>
      </c>
      <c r="X154" s="117">
        <v>0</v>
      </c>
      <c r="Y154" s="117">
        <f>$X$154*$K$154</f>
        <v>0</v>
      </c>
      <c r="Z154" s="117">
        <v>0</v>
      </c>
      <c r="AA154" s="118">
        <f>$Z$154*$K$154</f>
        <v>0</v>
      </c>
      <c r="AR154" s="6" t="s">
        <v>143</v>
      </c>
      <c r="AT154" s="6" t="s">
        <v>140</v>
      </c>
      <c r="AU154" s="6" t="s">
        <v>144</v>
      </c>
      <c r="AY154" s="6" t="s">
        <v>139</v>
      </c>
      <c r="BE154" s="119">
        <f>IF($U$154="základná",$N$154,0)</f>
        <v>0</v>
      </c>
      <c r="BF154" s="119">
        <f>IF($U$154="znížená",$N$154,0)</f>
        <v>0</v>
      </c>
      <c r="BG154" s="119">
        <f>IF($U$154="zákl. prenesená",$N$154,0)</f>
        <v>0</v>
      </c>
      <c r="BH154" s="119">
        <f>IF($U$154="zníž. prenesená",$N$154,0)</f>
        <v>0</v>
      </c>
      <c r="BI154" s="119">
        <f>IF($U$154="nulová",$N$154,0)</f>
        <v>0</v>
      </c>
      <c r="BJ154" s="6" t="s">
        <v>144</v>
      </c>
      <c r="BK154" s="120">
        <f>ROUND($L$154*$K$154,3)</f>
        <v>0</v>
      </c>
      <c r="BL154" s="6" t="s">
        <v>143</v>
      </c>
      <c r="BM154" s="6" t="s">
        <v>200</v>
      </c>
    </row>
    <row r="155" spans="2:65" s="6" customFormat="1" ht="27" customHeight="1">
      <c r="B155" s="19"/>
      <c r="C155" s="121" t="s">
        <v>201</v>
      </c>
      <c r="D155" s="121" t="s">
        <v>187</v>
      </c>
      <c r="E155" s="122"/>
      <c r="F155" s="174" t="s">
        <v>202</v>
      </c>
      <c r="G155" s="175"/>
      <c r="H155" s="175"/>
      <c r="I155" s="175"/>
      <c r="J155" s="123" t="s">
        <v>154</v>
      </c>
      <c r="K155" s="124">
        <v>17.965</v>
      </c>
      <c r="L155" s="176">
        <v>0</v>
      </c>
      <c r="M155" s="175"/>
      <c r="N155" s="176">
        <f>ROUND($L$155*$K$155,3)</f>
        <v>0</v>
      </c>
      <c r="O155" s="171"/>
      <c r="P155" s="171"/>
      <c r="Q155" s="171"/>
      <c r="R155" s="20"/>
      <c r="T155" s="116"/>
      <c r="U155" s="26" t="s">
        <v>34</v>
      </c>
      <c r="V155" s="117">
        <v>0</v>
      </c>
      <c r="W155" s="117">
        <f>$V$155*$K$155</f>
        <v>0</v>
      </c>
      <c r="X155" s="117">
        <v>0</v>
      </c>
      <c r="Y155" s="117">
        <f>$X$155*$K$155</f>
        <v>0</v>
      </c>
      <c r="Z155" s="117">
        <v>0</v>
      </c>
      <c r="AA155" s="118">
        <f>$Z$155*$K$155</f>
        <v>0</v>
      </c>
      <c r="AR155" s="6" t="s">
        <v>190</v>
      </c>
      <c r="AT155" s="6" t="s">
        <v>187</v>
      </c>
      <c r="AU155" s="6" t="s">
        <v>144</v>
      </c>
      <c r="AY155" s="6" t="s">
        <v>139</v>
      </c>
      <c r="BE155" s="119">
        <f>IF($U$155="základná",$N$155,0)</f>
        <v>0</v>
      </c>
      <c r="BF155" s="119">
        <f>IF($U$155="znížená",$N$155,0)</f>
        <v>0</v>
      </c>
      <c r="BG155" s="119">
        <f>IF($U$155="zákl. prenesená",$N$155,0)</f>
        <v>0</v>
      </c>
      <c r="BH155" s="119">
        <f>IF($U$155="zníž. prenesená",$N$155,0)</f>
        <v>0</v>
      </c>
      <c r="BI155" s="119">
        <f>IF($U$155="nulová",$N$155,0)</f>
        <v>0</v>
      </c>
      <c r="BJ155" s="6" t="s">
        <v>144</v>
      </c>
      <c r="BK155" s="120">
        <f>ROUND($L$155*$K$155,3)</f>
        <v>0</v>
      </c>
      <c r="BL155" s="6" t="s">
        <v>143</v>
      </c>
      <c r="BM155" s="6" t="s">
        <v>203</v>
      </c>
    </row>
    <row r="156" spans="2:65" s="6" customFormat="1" ht="27" customHeight="1">
      <c r="B156" s="19"/>
      <c r="C156" s="112" t="s">
        <v>204</v>
      </c>
      <c r="D156" s="112" t="s">
        <v>140</v>
      </c>
      <c r="E156" s="113"/>
      <c r="F156" s="170" t="s">
        <v>205</v>
      </c>
      <c r="G156" s="171"/>
      <c r="H156" s="171"/>
      <c r="I156" s="171"/>
      <c r="J156" s="114" t="s">
        <v>142</v>
      </c>
      <c r="K156" s="115">
        <v>1.145</v>
      </c>
      <c r="L156" s="172">
        <v>0</v>
      </c>
      <c r="M156" s="171"/>
      <c r="N156" s="172">
        <f>ROUND($L$156*$K$156,3)</f>
        <v>0</v>
      </c>
      <c r="O156" s="171"/>
      <c r="P156" s="171"/>
      <c r="Q156" s="171"/>
      <c r="R156" s="20"/>
      <c r="T156" s="116"/>
      <c r="U156" s="26" t="s">
        <v>34</v>
      </c>
      <c r="V156" s="117">
        <v>0</v>
      </c>
      <c r="W156" s="117">
        <f>$V$156*$K$156</f>
        <v>0</v>
      </c>
      <c r="X156" s="117">
        <v>0</v>
      </c>
      <c r="Y156" s="117">
        <f>$X$156*$K$156</f>
        <v>0</v>
      </c>
      <c r="Z156" s="117">
        <v>0</v>
      </c>
      <c r="AA156" s="118">
        <f>$Z$156*$K$156</f>
        <v>0</v>
      </c>
      <c r="AR156" s="6" t="s">
        <v>143</v>
      </c>
      <c r="AT156" s="6" t="s">
        <v>140</v>
      </c>
      <c r="AU156" s="6" t="s">
        <v>144</v>
      </c>
      <c r="AY156" s="6" t="s">
        <v>139</v>
      </c>
      <c r="BE156" s="119">
        <f>IF($U$156="základná",$N$156,0)</f>
        <v>0</v>
      </c>
      <c r="BF156" s="119">
        <f>IF($U$156="znížená",$N$156,0)</f>
        <v>0</v>
      </c>
      <c r="BG156" s="119">
        <f>IF($U$156="zákl. prenesená",$N$156,0)</f>
        <v>0</v>
      </c>
      <c r="BH156" s="119">
        <f>IF($U$156="zníž. prenesená",$N$156,0)</f>
        <v>0</v>
      </c>
      <c r="BI156" s="119">
        <f>IF($U$156="nulová",$N$156,0)</f>
        <v>0</v>
      </c>
      <c r="BJ156" s="6" t="s">
        <v>144</v>
      </c>
      <c r="BK156" s="120">
        <f>ROUND($L$156*$K$156,3)</f>
        <v>0</v>
      </c>
      <c r="BL156" s="6" t="s">
        <v>143</v>
      </c>
      <c r="BM156" s="6" t="s">
        <v>206</v>
      </c>
    </row>
    <row r="157" spans="2:65" s="6" customFormat="1" ht="27" customHeight="1">
      <c r="B157" s="19"/>
      <c r="C157" s="112" t="s">
        <v>207</v>
      </c>
      <c r="D157" s="112" t="s">
        <v>140</v>
      </c>
      <c r="E157" s="113"/>
      <c r="F157" s="170" t="s">
        <v>208</v>
      </c>
      <c r="G157" s="171"/>
      <c r="H157" s="171"/>
      <c r="I157" s="171"/>
      <c r="J157" s="114" t="s">
        <v>209</v>
      </c>
      <c r="K157" s="115">
        <v>38.146</v>
      </c>
      <c r="L157" s="172">
        <v>0</v>
      </c>
      <c r="M157" s="171"/>
      <c r="N157" s="172">
        <f>ROUND($L$157*$K$157,3)</f>
        <v>0</v>
      </c>
      <c r="O157" s="171"/>
      <c r="P157" s="171"/>
      <c r="Q157" s="171"/>
      <c r="R157" s="20"/>
      <c r="T157" s="116"/>
      <c r="U157" s="26" t="s">
        <v>34</v>
      </c>
      <c r="V157" s="117">
        <v>0</v>
      </c>
      <c r="W157" s="117">
        <f>$V$157*$K$157</f>
        <v>0</v>
      </c>
      <c r="X157" s="117">
        <v>0</v>
      </c>
      <c r="Y157" s="117">
        <f>$X$157*$K$157</f>
        <v>0</v>
      </c>
      <c r="Z157" s="117">
        <v>0</v>
      </c>
      <c r="AA157" s="118">
        <f>$Z$157*$K$157</f>
        <v>0</v>
      </c>
      <c r="AR157" s="6" t="s">
        <v>143</v>
      </c>
      <c r="AT157" s="6" t="s">
        <v>140</v>
      </c>
      <c r="AU157" s="6" t="s">
        <v>144</v>
      </c>
      <c r="AY157" s="6" t="s">
        <v>139</v>
      </c>
      <c r="BE157" s="119">
        <f>IF($U$157="základná",$N$157,0)</f>
        <v>0</v>
      </c>
      <c r="BF157" s="119">
        <f>IF($U$157="znížená",$N$157,0)</f>
        <v>0</v>
      </c>
      <c r="BG157" s="119">
        <f>IF($U$157="zákl. prenesená",$N$157,0)</f>
        <v>0</v>
      </c>
      <c r="BH157" s="119">
        <f>IF($U$157="zníž. prenesená",$N$157,0)</f>
        <v>0</v>
      </c>
      <c r="BI157" s="119">
        <f>IF($U$157="nulová",$N$157,0)</f>
        <v>0</v>
      </c>
      <c r="BJ157" s="6" t="s">
        <v>144</v>
      </c>
      <c r="BK157" s="120">
        <f>ROUND($L$157*$K$157,3)</f>
        <v>0</v>
      </c>
      <c r="BL157" s="6" t="s">
        <v>143</v>
      </c>
      <c r="BM157" s="6" t="s">
        <v>210</v>
      </c>
    </row>
    <row r="158" spans="2:65" s="6" customFormat="1" ht="15.75" customHeight="1">
      <c r="B158" s="19"/>
      <c r="C158" s="121" t="s">
        <v>211</v>
      </c>
      <c r="D158" s="121" t="s">
        <v>187</v>
      </c>
      <c r="E158" s="122"/>
      <c r="F158" s="174" t="s">
        <v>212</v>
      </c>
      <c r="G158" s="175"/>
      <c r="H158" s="175"/>
      <c r="I158" s="175"/>
      <c r="J158" s="123" t="s">
        <v>209</v>
      </c>
      <c r="K158" s="124">
        <v>38.146</v>
      </c>
      <c r="L158" s="176">
        <v>0</v>
      </c>
      <c r="M158" s="175"/>
      <c r="N158" s="176">
        <f>ROUND($L$158*$K$158,3)</f>
        <v>0</v>
      </c>
      <c r="O158" s="171"/>
      <c r="P158" s="171"/>
      <c r="Q158" s="171"/>
      <c r="R158" s="20"/>
      <c r="T158" s="116"/>
      <c r="U158" s="26" t="s">
        <v>34</v>
      </c>
      <c r="V158" s="117">
        <v>0</v>
      </c>
      <c r="W158" s="117">
        <f>$V$158*$K$158</f>
        <v>0</v>
      </c>
      <c r="X158" s="117">
        <v>0</v>
      </c>
      <c r="Y158" s="117">
        <f>$X$158*$K$158</f>
        <v>0</v>
      </c>
      <c r="Z158" s="117">
        <v>0</v>
      </c>
      <c r="AA158" s="118">
        <f>$Z$158*$K$158</f>
        <v>0</v>
      </c>
      <c r="AR158" s="6" t="s">
        <v>190</v>
      </c>
      <c r="AT158" s="6" t="s">
        <v>187</v>
      </c>
      <c r="AU158" s="6" t="s">
        <v>144</v>
      </c>
      <c r="AY158" s="6" t="s">
        <v>139</v>
      </c>
      <c r="BE158" s="119">
        <f>IF($U$158="základná",$N$158,0)</f>
        <v>0</v>
      </c>
      <c r="BF158" s="119">
        <f>IF($U$158="znížená",$N$158,0)</f>
        <v>0</v>
      </c>
      <c r="BG158" s="119">
        <f>IF($U$158="zákl. prenesená",$N$158,0)</f>
        <v>0</v>
      </c>
      <c r="BH158" s="119">
        <f>IF($U$158="zníž. prenesená",$N$158,0)</f>
        <v>0</v>
      </c>
      <c r="BI158" s="119">
        <f>IF($U$158="nulová",$N$158,0)</f>
        <v>0</v>
      </c>
      <c r="BJ158" s="6" t="s">
        <v>144</v>
      </c>
      <c r="BK158" s="120">
        <f>ROUND($L$158*$K$158,3)</f>
        <v>0</v>
      </c>
      <c r="BL158" s="6" t="s">
        <v>143</v>
      </c>
      <c r="BM158" s="6" t="s">
        <v>213</v>
      </c>
    </row>
    <row r="159" spans="2:65" s="6" customFormat="1" ht="27" customHeight="1">
      <c r="B159" s="19"/>
      <c r="C159" s="112" t="s">
        <v>214</v>
      </c>
      <c r="D159" s="112" t="s">
        <v>140</v>
      </c>
      <c r="E159" s="113"/>
      <c r="F159" s="170" t="s">
        <v>215</v>
      </c>
      <c r="G159" s="171"/>
      <c r="H159" s="171"/>
      <c r="I159" s="171"/>
      <c r="J159" s="114" t="s">
        <v>142</v>
      </c>
      <c r="K159" s="115">
        <v>9.12</v>
      </c>
      <c r="L159" s="172">
        <v>0</v>
      </c>
      <c r="M159" s="171"/>
      <c r="N159" s="172">
        <f>ROUND($L$159*$K$159,3)</f>
        <v>0</v>
      </c>
      <c r="O159" s="171"/>
      <c r="P159" s="171"/>
      <c r="Q159" s="171"/>
      <c r="R159" s="20"/>
      <c r="T159" s="116"/>
      <c r="U159" s="26" t="s">
        <v>34</v>
      </c>
      <c r="V159" s="117">
        <v>0</v>
      </c>
      <c r="W159" s="117">
        <f>$V$159*$K$159</f>
        <v>0</v>
      </c>
      <c r="X159" s="117">
        <v>0</v>
      </c>
      <c r="Y159" s="117">
        <f>$X$159*$K$159</f>
        <v>0</v>
      </c>
      <c r="Z159" s="117">
        <v>0</v>
      </c>
      <c r="AA159" s="118">
        <f>$Z$159*$K$159</f>
        <v>0</v>
      </c>
      <c r="AR159" s="6" t="s">
        <v>143</v>
      </c>
      <c r="AT159" s="6" t="s">
        <v>140</v>
      </c>
      <c r="AU159" s="6" t="s">
        <v>144</v>
      </c>
      <c r="AY159" s="6" t="s">
        <v>139</v>
      </c>
      <c r="BE159" s="119">
        <f>IF($U$159="základná",$N$159,0)</f>
        <v>0</v>
      </c>
      <c r="BF159" s="119">
        <f>IF($U$159="znížená",$N$159,0)</f>
        <v>0</v>
      </c>
      <c r="BG159" s="119">
        <f>IF($U$159="zákl. prenesená",$N$159,0)</f>
        <v>0</v>
      </c>
      <c r="BH159" s="119">
        <f>IF($U$159="zníž. prenesená",$N$159,0)</f>
        <v>0</v>
      </c>
      <c r="BI159" s="119">
        <f>IF($U$159="nulová",$N$159,0)</f>
        <v>0</v>
      </c>
      <c r="BJ159" s="6" t="s">
        <v>144</v>
      </c>
      <c r="BK159" s="120">
        <f>ROUND($L$159*$K$159,3)</f>
        <v>0</v>
      </c>
      <c r="BL159" s="6" t="s">
        <v>143</v>
      </c>
      <c r="BM159" s="6" t="s">
        <v>216</v>
      </c>
    </row>
    <row r="160" spans="2:65" s="6" customFormat="1" ht="27" customHeight="1">
      <c r="B160" s="19"/>
      <c r="C160" s="112" t="s">
        <v>190</v>
      </c>
      <c r="D160" s="112" t="s">
        <v>140</v>
      </c>
      <c r="E160" s="113"/>
      <c r="F160" s="170" t="s">
        <v>217</v>
      </c>
      <c r="G160" s="171"/>
      <c r="H160" s="171"/>
      <c r="I160" s="171"/>
      <c r="J160" s="114" t="s">
        <v>142</v>
      </c>
      <c r="K160" s="115">
        <v>9.202</v>
      </c>
      <c r="L160" s="172">
        <v>0</v>
      </c>
      <c r="M160" s="171"/>
      <c r="N160" s="172">
        <f>ROUND($L$160*$K$160,3)</f>
        <v>0</v>
      </c>
      <c r="O160" s="171"/>
      <c r="P160" s="171"/>
      <c r="Q160" s="171"/>
      <c r="R160" s="20"/>
      <c r="T160" s="116"/>
      <c r="U160" s="26" t="s">
        <v>34</v>
      </c>
      <c r="V160" s="117">
        <v>0</v>
      </c>
      <c r="W160" s="117">
        <f>$V$160*$K$160</f>
        <v>0</v>
      </c>
      <c r="X160" s="117">
        <v>0</v>
      </c>
      <c r="Y160" s="117">
        <f>$X$160*$K$160</f>
        <v>0</v>
      </c>
      <c r="Z160" s="117">
        <v>0</v>
      </c>
      <c r="AA160" s="118">
        <f>$Z$160*$K$160</f>
        <v>0</v>
      </c>
      <c r="AR160" s="6" t="s">
        <v>143</v>
      </c>
      <c r="AT160" s="6" t="s">
        <v>140</v>
      </c>
      <c r="AU160" s="6" t="s">
        <v>144</v>
      </c>
      <c r="AY160" s="6" t="s">
        <v>139</v>
      </c>
      <c r="BE160" s="119">
        <f>IF($U$160="základná",$N$160,0)</f>
        <v>0</v>
      </c>
      <c r="BF160" s="119">
        <f>IF($U$160="znížená",$N$160,0)</f>
        <v>0</v>
      </c>
      <c r="BG160" s="119">
        <f>IF($U$160="zákl. prenesená",$N$160,0)</f>
        <v>0</v>
      </c>
      <c r="BH160" s="119">
        <f>IF($U$160="zníž. prenesená",$N$160,0)</f>
        <v>0</v>
      </c>
      <c r="BI160" s="119">
        <f>IF($U$160="nulová",$N$160,0)</f>
        <v>0</v>
      </c>
      <c r="BJ160" s="6" t="s">
        <v>144</v>
      </c>
      <c r="BK160" s="120">
        <f>ROUND($L$160*$K$160,3)</f>
        <v>0</v>
      </c>
      <c r="BL160" s="6" t="s">
        <v>143</v>
      </c>
      <c r="BM160" s="6" t="s">
        <v>218</v>
      </c>
    </row>
    <row r="161" spans="2:65" s="6" customFormat="1" ht="27" customHeight="1">
      <c r="B161" s="19"/>
      <c r="C161" s="112" t="s">
        <v>219</v>
      </c>
      <c r="D161" s="112" t="s">
        <v>140</v>
      </c>
      <c r="E161" s="113"/>
      <c r="F161" s="170" t="s">
        <v>220</v>
      </c>
      <c r="G161" s="171"/>
      <c r="H161" s="171"/>
      <c r="I161" s="171"/>
      <c r="J161" s="114" t="s">
        <v>154</v>
      </c>
      <c r="K161" s="115">
        <v>13.354</v>
      </c>
      <c r="L161" s="172">
        <v>0</v>
      </c>
      <c r="M161" s="171"/>
      <c r="N161" s="172">
        <f>ROUND($L$161*$K$161,3)</f>
        <v>0</v>
      </c>
      <c r="O161" s="171"/>
      <c r="P161" s="171"/>
      <c r="Q161" s="171"/>
      <c r="R161" s="20"/>
      <c r="T161" s="116"/>
      <c r="U161" s="26" t="s">
        <v>34</v>
      </c>
      <c r="V161" s="117">
        <v>0</v>
      </c>
      <c r="W161" s="117">
        <f>$V$161*$K$161</f>
        <v>0</v>
      </c>
      <c r="X161" s="117">
        <v>0</v>
      </c>
      <c r="Y161" s="117">
        <f>$X$161*$K$161</f>
        <v>0</v>
      </c>
      <c r="Z161" s="117">
        <v>0</v>
      </c>
      <c r="AA161" s="118">
        <f>$Z$161*$K$161</f>
        <v>0</v>
      </c>
      <c r="AR161" s="6" t="s">
        <v>143</v>
      </c>
      <c r="AT161" s="6" t="s">
        <v>140</v>
      </c>
      <c r="AU161" s="6" t="s">
        <v>144</v>
      </c>
      <c r="AY161" s="6" t="s">
        <v>139</v>
      </c>
      <c r="BE161" s="119">
        <f>IF($U$161="základná",$N$161,0)</f>
        <v>0</v>
      </c>
      <c r="BF161" s="119">
        <f>IF($U$161="znížená",$N$161,0)</f>
        <v>0</v>
      </c>
      <c r="BG161" s="119">
        <f>IF($U$161="zákl. prenesená",$N$161,0)</f>
        <v>0</v>
      </c>
      <c r="BH161" s="119">
        <f>IF($U$161="zníž. prenesená",$N$161,0)</f>
        <v>0</v>
      </c>
      <c r="BI161" s="119">
        <f>IF($U$161="nulová",$N$161,0)</f>
        <v>0</v>
      </c>
      <c r="BJ161" s="6" t="s">
        <v>144</v>
      </c>
      <c r="BK161" s="120">
        <f>ROUND($L$161*$K$161,3)</f>
        <v>0</v>
      </c>
      <c r="BL161" s="6" t="s">
        <v>143</v>
      </c>
      <c r="BM161" s="6" t="s">
        <v>221</v>
      </c>
    </row>
    <row r="162" spans="2:65" s="6" customFormat="1" ht="27" customHeight="1">
      <c r="B162" s="19"/>
      <c r="C162" s="112" t="s">
        <v>222</v>
      </c>
      <c r="D162" s="112" t="s">
        <v>140</v>
      </c>
      <c r="E162" s="113"/>
      <c r="F162" s="170" t="s">
        <v>223</v>
      </c>
      <c r="G162" s="171"/>
      <c r="H162" s="171"/>
      <c r="I162" s="171"/>
      <c r="J162" s="114" t="s">
        <v>154</v>
      </c>
      <c r="K162" s="115">
        <v>13.354</v>
      </c>
      <c r="L162" s="172">
        <v>0</v>
      </c>
      <c r="M162" s="171"/>
      <c r="N162" s="172">
        <f>ROUND($L$162*$K$162,3)</f>
        <v>0</v>
      </c>
      <c r="O162" s="171"/>
      <c r="P162" s="171"/>
      <c r="Q162" s="171"/>
      <c r="R162" s="20"/>
      <c r="T162" s="116"/>
      <c r="U162" s="26" t="s">
        <v>34</v>
      </c>
      <c r="V162" s="117">
        <v>0</v>
      </c>
      <c r="W162" s="117">
        <f>$V$162*$K$162</f>
        <v>0</v>
      </c>
      <c r="X162" s="117">
        <v>0</v>
      </c>
      <c r="Y162" s="117">
        <f>$X$162*$K$162</f>
        <v>0</v>
      </c>
      <c r="Z162" s="117">
        <v>0</v>
      </c>
      <c r="AA162" s="118">
        <f>$Z$162*$K$162</f>
        <v>0</v>
      </c>
      <c r="AR162" s="6" t="s">
        <v>143</v>
      </c>
      <c r="AT162" s="6" t="s">
        <v>140</v>
      </c>
      <c r="AU162" s="6" t="s">
        <v>144</v>
      </c>
      <c r="AY162" s="6" t="s">
        <v>139</v>
      </c>
      <c r="BE162" s="119">
        <f>IF($U$162="základná",$N$162,0)</f>
        <v>0</v>
      </c>
      <c r="BF162" s="119">
        <f>IF($U$162="znížená",$N$162,0)</f>
        <v>0</v>
      </c>
      <c r="BG162" s="119">
        <f>IF($U$162="zákl. prenesená",$N$162,0)</f>
        <v>0</v>
      </c>
      <c r="BH162" s="119">
        <f>IF($U$162="zníž. prenesená",$N$162,0)</f>
        <v>0</v>
      </c>
      <c r="BI162" s="119">
        <f>IF($U$162="nulová",$N$162,0)</f>
        <v>0</v>
      </c>
      <c r="BJ162" s="6" t="s">
        <v>144</v>
      </c>
      <c r="BK162" s="120">
        <f>ROUND($L$162*$K$162,3)</f>
        <v>0</v>
      </c>
      <c r="BL162" s="6" t="s">
        <v>143</v>
      </c>
      <c r="BM162" s="6" t="s">
        <v>224</v>
      </c>
    </row>
    <row r="163" spans="2:65" s="6" customFormat="1" ht="27" customHeight="1">
      <c r="B163" s="19"/>
      <c r="C163" s="112" t="s">
        <v>225</v>
      </c>
      <c r="D163" s="112" t="s">
        <v>140</v>
      </c>
      <c r="E163" s="113"/>
      <c r="F163" s="170" t="s">
        <v>226</v>
      </c>
      <c r="G163" s="171"/>
      <c r="H163" s="171"/>
      <c r="I163" s="171"/>
      <c r="J163" s="114" t="s">
        <v>173</v>
      </c>
      <c r="K163" s="115">
        <v>0.749</v>
      </c>
      <c r="L163" s="172">
        <v>0</v>
      </c>
      <c r="M163" s="171"/>
      <c r="N163" s="172">
        <f>ROUND($L$163*$K$163,3)</f>
        <v>0</v>
      </c>
      <c r="O163" s="171"/>
      <c r="P163" s="171"/>
      <c r="Q163" s="171"/>
      <c r="R163" s="20"/>
      <c r="T163" s="116"/>
      <c r="U163" s="26" t="s">
        <v>34</v>
      </c>
      <c r="V163" s="117">
        <v>0</v>
      </c>
      <c r="W163" s="117">
        <f>$V$163*$K$163</f>
        <v>0</v>
      </c>
      <c r="X163" s="117">
        <v>0</v>
      </c>
      <c r="Y163" s="117">
        <f>$X$163*$K$163</f>
        <v>0</v>
      </c>
      <c r="Z163" s="117">
        <v>0</v>
      </c>
      <c r="AA163" s="118">
        <f>$Z$163*$K$163</f>
        <v>0</v>
      </c>
      <c r="AR163" s="6" t="s">
        <v>143</v>
      </c>
      <c r="AT163" s="6" t="s">
        <v>140</v>
      </c>
      <c r="AU163" s="6" t="s">
        <v>144</v>
      </c>
      <c r="AY163" s="6" t="s">
        <v>139</v>
      </c>
      <c r="BE163" s="119">
        <f>IF($U$163="základná",$N$163,0)</f>
        <v>0</v>
      </c>
      <c r="BF163" s="119">
        <f>IF($U$163="znížená",$N$163,0)</f>
        <v>0</v>
      </c>
      <c r="BG163" s="119">
        <f>IF($U$163="zákl. prenesená",$N$163,0)</f>
        <v>0</v>
      </c>
      <c r="BH163" s="119">
        <f>IF($U$163="zníž. prenesená",$N$163,0)</f>
        <v>0</v>
      </c>
      <c r="BI163" s="119">
        <f>IF($U$163="nulová",$N$163,0)</f>
        <v>0</v>
      </c>
      <c r="BJ163" s="6" t="s">
        <v>144</v>
      </c>
      <c r="BK163" s="120">
        <f>ROUND($L$163*$K$163,3)</f>
        <v>0</v>
      </c>
      <c r="BL163" s="6" t="s">
        <v>143</v>
      </c>
      <c r="BM163" s="6" t="s">
        <v>227</v>
      </c>
    </row>
    <row r="164" spans="2:65" s="6" customFormat="1" ht="27" customHeight="1">
      <c r="B164" s="19"/>
      <c r="C164" s="121" t="s">
        <v>228</v>
      </c>
      <c r="D164" s="121" t="s">
        <v>187</v>
      </c>
      <c r="E164" s="122"/>
      <c r="F164" s="174" t="s">
        <v>229</v>
      </c>
      <c r="G164" s="175"/>
      <c r="H164" s="175"/>
      <c r="I164" s="175"/>
      <c r="J164" s="123" t="s">
        <v>154</v>
      </c>
      <c r="K164" s="124">
        <v>70.545</v>
      </c>
      <c r="L164" s="176">
        <v>0</v>
      </c>
      <c r="M164" s="175"/>
      <c r="N164" s="176">
        <f>ROUND($L$164*$K$164,3)</f>
        <v>0</v>
      </c>
      <c r="O164" s="171"/>
      <c r="P164" s="171"/>
      <c r="Q164" s="171"/>
      <c r="R164" s="20"/>
      <c r="T164" s="116"/>
      <c r="U164" s="26" t="s">
        <v>34</v>
      </c>
      <c r="V164" s="117">
        <v>0</v>
      </c>
      <c r="W164" s="117">
        <f>$V$164*$K$164</f>
        <v>0</v>
      </c>
      <c r="X164" s="117">
        <v>0</v>
      </c>
      <c r="Y164" s="117">
        <f>$X$164*$K$164</f>
        <v>0</v>
      </c>
      <c r="Z164" s="117">
        <v>0</v>
      </c>
      <c r="AA164" s="118">
        <f>$Z$164*$K$164</f>
        <v>0</v>
      </c>
      <c r="AR164" s="6" t="s">
        <v>190</v>
      </c>
      <c r="AT164" s="6" t="s">
        <v>187</v>
      </c>
      <c r="AU164" s="6" t="s">
        <v>144</v>
      </c>
      <c r="AY164" s="6" t="s">
        <v>139</v>
      </c>
      <c r="BE164" s="119">
        <f>IF($U$164="základná",$N$164,0)</f>
        <v>0</v>
      </c>
      <c r="BF164" s="119">
        <f>IF($U$164="znížená",$N$164,0)</f>
        <v>0</v>
      </c>
      <c r="BG164" s="119">
        <f>IF($U$164="zákl. prenesená",$N$164,0)</f>
        <v>0</v>
      </c>
      <c r="BH164" s="119">
        <f>IF($U$164="zníž. prenesená",$N$164,0)</f>
        <v>0</v>
      </c>
      <c r="BI164" s="119">
        <f>IF($U$164="nulová",$N$164,0)</f>
        <v>0</v>
      </c>
      <c r="BJ164" s="6" t="s">
        <v>144</v>
      </c>
      <c r="BK164" s="120">
        <f>ROUND($L$164*$K$164,3)</f>
        <v>0</v>
      </c>
      <c r="BL164" s="6" t="s">
        <v>143</v>
      </c>
      <c r="BM164" s="6" t="s">
        <v>230</v>
      </c>
    </row>
    <row r="165" spans="2:65" s="6" customFormat="1" ht="27" customHeight="1">
      <c r="B165" s="19"/>
      <c r="C165" s="112" t="s">
        <v>231</v>
      </c>
      <c r="D165" s="112" t="s">
        <v>140</v>
      </c>
      <c r="E165" s="113"/>
      <c r="F165" s="170" t="s">
        <v>232</v>
      </c>
      <c r="G165" s="171"/>
      <c r="H165" s="171"/>
      <c r="I165" s="171"/>
      <c r="J165" s="114" t="s">
        <v>142</v>
      </c>
      <c r="K165" s="115">
        <v>9.159</v>
      </c>
      <c r="L165" s="172">
        <v>0</v>
      </c>
      <c r="M165" s="171"/>
      <c r="N165" s="172">
        <f>ROUND($L$165*$K$165,3)</f>
        <v>0</v>
      </c>
      <c r="O165" s="171"/>
      <c r="P165" s="171"/>
      <c r="Q165" s="171"/>
      <c r="R165" s="20"/>
      <c r="T165" s="116"/>
      <c r="U165" s="26" t="s">
        <v>34</v>
      </c>
      <c r="V165" s="117">
        <v>0</v>
      </c>
      <c r="W165" s="117">
        <f>$V$165*$K$165</f>
        <v>0</v>
      </c>
      <c r="X165" s="117">
        <v>0</v>
      </c>
      <c r="Y165" s="117">
        <f>$X$165*$K$165</f>
        <v>0</v>
      </c>
      <c r="Z165" s="117">
        <v>0</v>
      </c>
      <c r="AA165" s="118">
        <f>$Z$165*$K$165</f>
        <v>0</v>
      </c>
      <c r="AR165" s="6" t="s">
        <v>143</v>
      </c>
      <c r="AT165" s="6" t="s">
        <v>140</v>
      </c>
      <c r="AU165" s="6" t="s">
        <v>144</v>
      </c>
      <c r="AY165" s="6" t="s">
        <v>139</v>
      </c>
      <c r="BE165" s="119">
        <f>IF($U$165="základná",$N$165,0)</f>
        <v>0</v>
      </c>
      <c r="BF165" s="119">
        <f>IF($U$165="znížená",$N$165,0)</f>
        <v>0</v>
      </c>
      <c r="BG165" s="119">
        <f>IF($U$165="zákl. prenesená",$N$165,0)</f>
        <v>0</v>
      </c>
      <c r="BH165" s="119">
        <f>IF($U$165="zníž. prenesená",$N$165,0)</f>
        <v>0</v>
      </c>
      <c r="BI165" s="119">
        <f>IF($U$165="nulová",$N$165,0)</f>
        <v>0</v>
      </c>
      <c r="BJ165" s="6" t="s">
        <v>144</v>
      </c>
      <c r="BK165" s="120">
        <f>ROUND($L$165*$K$165,3)</f>
        <v>0</v>
      </c>
      <c r="BL165" s="6" t="s">
        <v>143</v>
      </c>
      <c r="BM165" s="6" t="s">
        <v>233</v>
      </c>
    </row>
    <row r="166" spans="2:65" s="6" customFormat="1" ht="27" customHeight="1">
      <c r="B166" s="19"/>
      <c r="C166" s="112" t="s">
        <v>234</v>
      </c>
      <c r="D166" s="112" t="s">
        <v>140</v>
      </c>
      <c r="E166" s="113"/>
      <c r="F166" s="170" t="s">
        <v>235</v>
      </c>
      <c r="G166" s="171"/>
      <c r="H166" s="171"/>
      <c r="I166" s="171"/>
      <c r="J166" s="114" t="s">
        <v>154</v>
      </c>
      <c r="K166" s="115">
        <v>15.258</v>
      </c>
      <c r="L166" s="172">
        <v>0</v>
      </c>
      <c r="M166" s="171"/>
      <c r="N166" s="172">
        <f>ROUND($L$166*$K$166,3)</f>
        <v>0</v>
      </c>
      <c r="O166" s="171"/>
      <c r="P166" s="171"/>
      <c r="Q166" s="171"/>
      <c r="R166" s="20"/>
      <c r="T166" s="116"/>
      <c r="U166" s="26" t="s">
        <v>34</v>
      </c>
      <c r="V166" s="117">
        <v>0</v>
      </c>
      <c r="W166" s="117">
        <f>$V$166*$K$166</f>
        <v>0</v>
      </c>
      <c r="X166" s="117">
        <v>0</v>
      </c>
      <c r="Y166" s="117">
        <f>$X$166*$K$166</f>
        <v>0</v>
      </c>
      <c r="Z166" s="117">
        <v>0</v>
      </c>
      <c r="AA166" s="118">
        <f>$Z$166*$K$166</f>
        <v>0</v>
      </c>
      <c r="AR166" s="6" t="s">
        <v>143</v>
      </c>
      <c r="AT166" s="6" t="s">
        <v>140</v>
      </c>
      <c r="AU166" s="6" t="s">
        <v>144</v>
      </c>
      <c r="AY166" s="6" t="s">
        <v>139</v>
      </c>
      <c r="BE166" s="119">
        <f>IF($U$166="základná",$N$166,0)</f>
        <v>0</v>
      </c>
      <c r="BF166" s="119">
        <f>IF($U$166="znížená",$N$166,0)</f>
        <v>0</v>
      </c>
      <c r="BG166" s="119">
        <f>IF($U$166="zákl. prenesená",$N$166,0)</f>
        <v>0</v>
      </c>
      <c r="BH166" s="119">
        <f>IF($U$166="zníž. prenesená",$N$166,0)</f>
        <v>0</v>
      </c>
      <c r="BI166" s="119">
        <f>IF($U$166="nulová",$N$166,0)</f>
        <v>0</v>
      </c>
      <c r="BJ166" s="6" t="s">
        <v>144</v>
      </c>
      <c r="BK166" s="120">
        <f>ROUND($L$166*$K$166,3)</f>
        <v>0</v>
      </c>
      <c r="BL166" s="6" t="s">
        <v>143</v>
      </c>
      <c r="BM166" s="6" t="s">
        <v>236</v>
      </c>
    </row>
    <row r="167" spans="2:65" s="6" customFormat="1" ht="27" customHeight="1">
      <c r="B167" s="19"/>
      <c r="C167" s="112" t="s">
        <v>237</v>
      </c>
      <c r="D167" s="112" t="s">
        <v>140</v>
      </c>
      <c r="E167" s="113"/>
      <c r="F167" s="170" t="s">
        <v>238</v>
      </c>
      <c r="G167" s="171"/>
      <c r="H167" s="171"/>
      <c r="I167" s="171"/>
      <c r="J167" s="114" t="s">
        <v>154</v>
      </c>
      <c r="K167" s="115">
        <v>15.258</v>
      </c>
      <c r="L167" s="172">
        <v>0</v>
      </c>
      <c r="M167" s="171"/>
      <c r="N167" s="172">
        <f>ROUND($L$167*$K$167,3)</f>
        <v>0</v>
      </c>
      <c r="O167" s="171"/>
      <c r="P167" s="171"/>
      <c r="Q167" s="171"/>
      <c r="R167" s="20"/>
      <c r="T167" s="116"/>
      <c r="U167" s="26" t="s">
        <v>34</v>
      </c>
      <c r="V167" s="117">
        <v>0</v>
      </c>
      <c r="W167" s="117">
        <f>$V$167*$K$167</f>
        <v>0</v>
      </c>
      <c r="X167" s="117">
        <v>0</v>
      </c>
      <c r="Y167" s="117">
        <f>$X$167*$K$167</f>
        <v>0</v>
      </c>
      <c r="Z167" s="117">
        <v>0</v>
      </c>
      <c r="AA167" s="118">
        <f>$Z$167*$K$167</f>
        <v>0</v>
      </c>
      <c r="AR167" s="6" t="s">
        <v>143</v>
      </c>
      <c r="AT167" s="6" t="s">
        <v>140</v>
      </c>
      <c r="AU167" s="6" t="s">
        <v>144</v>
      </c>
      <c r="AY167" s="6" t="s">
        <v>139</v>
      </c>
      <c r="BE167" s="119">
        <f>IF($U$167="základná",$N$167,0)</f>
        <v>0</v>
      </c>
      <c r="BF167" s="119">
        <f>IF($U$167="znížená",$N$167,0)</f>
        <v>0</v>
      </c>
      <c r="BG167" s="119">
        <f>IF($U$167="zákl. prenesená",$N$167,0)</f>
        <v>0</v>
      </c>
      <c r="BH167" s="119">
        <f>IF($U$167="zníž. prenesená",$N$167,0)</f>
        <v>0</v>
      </c>
      <c r="BI167" s="119">
        <f>IF($U$167="nulová",$N$167,0)</f>
        <v>0</v>
      </c>
      <c r="BJ167" s="6" t="s">
        <v>144</v>
      </c>
      <c r="BK167" s="120">
        <f>ROUND($L$167*$K$167,3)</f>
        <v>0</v>
      </c>
      <c r="BL167" s="6" t="s">
        <v>143</v>
      </c>
      <c r="BM167" s="6" t="s">
        <v>239</v>
      </c>
    </row>
    <row r="168" spans="2:65" s="6" customFormat="1" ht="15.75" customHeight="1">
      <c r="B168" s="19"/>
      <c r="C168" s="112" t="s">
        <v>240</v>
      </c>
      <c r="D168" s="112" t="s">
        <v>140</v>
      </c>
      <c r="E168" s="113"/>
      <c r="F168" s="170" t="s">
        <v>241</v>
      </c>
      <c r="G168" s="171"/>
      <c r="H168" s="171"/>
      <c r="I168" s="171"/>
      <c r="J168" s="114" t="s">
        <v>173</v>
      </c>
      <c r="K168" s="115">
        <v>0.92</v>
      </c>
      <c r="L168" s="172">
        <v>0</v>
      </c>
      <c r="M168" s="171"/>
      <c r="N168" s="172">
        <f>ROUND($L$168*$K$168,3)</f>
        <v>0</v>
      </c>
      <c r="O168" s="171"/>
      <c r="P168" s="171"/>
      <c r="Q168" s="171"/>
      <c r="R168" s="20"/>
      <c r="T168" s="116"/>
      <c r="U168" s="26" t="s">
        <v>34</v>
      </c>
      <c r="V168" s="117">
        <v>0</v>
      </c>
      <c r="W168" s="117">
        <f>$V$168*$K$168</f>
        <v>0</v>
      </c>
      <c r="X168" s="117">
        <v>0</v>
      </c>
      <c r="Y168" s="117">
        <f>$X$168*$K$168</f>
        <v>0</v>
      </c>
      <c r="Z168" s="117">
        <v>0</v>
      </c>
      <c r="AA168" s="118">
        <f>$Z$168*$K$168</f>
        <v>0</v>
      </c>
      <c r="AR168" s="6" t="s">
        <v>143</v>
      </c>
      <c r="AT168" s="6" t="s">
        <v>140</v>
      </c>
      <c r="AU168" s="6" t="s">
        <v>144</v>
      </c>
      <c r="AY168" s="6" t="s">
        <v>139</v>
      </c>
      <c r="BE168" s="119">
        <f>IF($U$168="základná",$N$168,0)</f>
        <v>0</v>
      </c>
      <c r="BF168" s="119">
        <f>IF($U$168="znížená",$N$168,0)</f>
        <v>0</v>
      </c>
      <c r="BG168" s="119">
        <f>IF($U$168="zákl. prenesená",$N$168,0)</f>
        <v>0</v>
      </c>
      <c r="BH168" s="119">
        <f>IF($U$168="zníž. prenesená",$N$168,0)</f>
        <v>0</v>
      </c>
      <c r="BI168" s="119">
        <f>IF($U$168="nulová",$N$168,0)</f>
        <v>0</v>
      </c>
      <c r="BJ168" s="6" t="s">
        <v>144</v>
      </c>
      <c r="BK168" s="120">
        <f>ROUND($L$168*$K$168,3)</f>
        <v>0</v>
      </c>
      <c r="BL168" s="6" t="s">
        <v>143</v>
      </c>
      <c r="BM168" s="6" t="s">
        <v>242</v>
      </c>
    </row>
    <row r="169" spans="2:63" s="102" customFormat="1" ht="30.75" customHeight="1">
      <c r="B169" s="103"/>
      <c r="D169" s="111" t="s">
        <v>102</v>
      </c>
      <c r="E169" s="111"/>
      <c r="F169" s="111"/>
      <c r="G169" s="111"/>
      <c r="H169" s="111"/>
      <c r="I169" s="111"/>
      <c r="J169" s="111"/>
      <c r="K169" s="111"/>
      <c r="L169" s="111"/>
      <c r="M169" s="111"/>
      <c r="N169" s="167">
        <f>$BK$169</f>
        <v>0</v>
      </c>
      <c r="O169" s="168"/>
      <c r="P169" s="168"/>
      <c r="Q169" s="168"/>
      <c r="R169" s="106"/>
      <c r="T169" s="107"/>
      <c r="W169" s="108">
        <f>SUM($W$170:$W$176)</f>
        <v>118.91261314</v>
      </c>
      <c r="Y169" s="108">
        <f>SUM($Y$170:$Y$176)</f>
        <v>32.8664684</v>
      </c>
      <c r="AA169" s="109">
        <f>SUM($AA$170:$AA$176)</f>
        <v>0</v>
      </c>
      <c r="AR169" s="105" t="s">
        <v>74</v>
      </c>
      <c r="AT169" s="105" t="s">
        <v>66</v>
      </c>
      <c r="AU169" s="105" t="s">
        <v>74</v>
      </c>
      <c r="AY169" s="105" t="s">
        <v>139</v>
      </c>
      <c r="BK169" s="110">
        <f>SUM($BK$170:$BK$176)</f>
        <v>0</v>
      </c>
    </row>
    <row r="170" spans="2:65" s="6" customFormat="1" ht="39" customHeight="1">
      <c r="B170" s="19"/>
      <c r="C170" s="112" t="s">
        <v>243</v>
      </c>
      <c r="D170" s="112" t="s">
        <v>140</v>
      </c>
      <c r="E170" s="113"/>
      <c r="F170" s="170" t="s">
        <v>244</v>
      </c>
      <c r="G170" s="171"/>
      <c r="H170" s="171"/>
      <c r="I170" s="171"/>
      <c r="J170" s="114" t="s">
        <v>142</v>
      </c>
      <c r="K170" s="115">
        <v>39.89</v>
      </c>
      <c r="L170" s="172">
        <v>0</v>
      </c>
      <c r="M170" s="171"/>
      <c r="N170" s="172">
        <f>ROUND($L$170*$K$170,3)</f>
        <v>0</v>
      </c>
      <c r="O170" s="171"/>
      <c r="P170" s="171"/>
      <c r="Q170" s="171"/>
      <c r="R170" s="20"/>
      <c r="T170" s="116"/>
      <c r="U170" s="26" t="s">
        <v>34</v>
      </c>
      <c r="V170" s="117">
        <v>2.37815</v>
      </c>
      <c r="W170" s="117">
        <f>$V$170*$K$170</f>
        <v>94.86440350000001</v>
      </c>
      <c r="X170" s="117">
        <v>0.80086</v>
      </c>
      <c r="Y170" s="117">
        <f>$X$170*$K$170</f>
        <v>31.9463054</v>
      </c>
      <c r="Z170" s="117">
        <v>0</v>
      </c>
      <c r="AA170" s="118">
        <f>$Z$170*$K$170</f>
        <v>0</v>
      </c>
      <c r="AR170" s="6" t="s">
        <v>143</v>
      </c>
      <c r="AT170" s="6" t="s">
        <v>140</v>
      </c>
      <c r="AU170" s="6" t="s">
        <v>144</v>
      </c>
      <c r="AY170" s="6" t="s">
        <v>139</v>
      </c>
      <c r="BE170" s="119">
        <f>IF($U$170="základná",$N$170,0)</f>
        <v>0</v>
      </c>
      <c r="BF170" s="119">
        <f>IF($U$170="znížená",$N$170,0)</f>
        <v>0</v>
      </c>
      <c r="BG170" s="119">
        <f>IF($U$170="zákl. prenesená",$N$170,0)</f>
        <v>0</v>
      </c>
      <c r="BH170" s="119">
        <f>IF($U$170="zníž. prenesená",$N$170,0)</f>
        <v>0</v>
      </c>
      <c r="BI170" s="119">
        <f>IF($U$170="nulová",$N$170,0)</f>
        <v>0</v>
      </c>
      <c r="BJ170" s="6" t="s">
        <v>144</v>
      </c>
      <c r="BK170" s="120">
        <f>ROUND($L$170*$K$170,3)</f>
        <v>0</v>
      </c>
      <c r="BL170" s="6" t="s">
        <v>143</v>
      </c>
      <c r="BM170" s="6" t="s">
        <v>245</v>
      </c>
    </row>
    <row r="171" spans="2:65" s="6" customFormat="1" ht="27" customHeight="1">
      <c r="B171" s="19"/>
      <c r="C171" s="112" t="s">
        <v>246</v>
      </c>
      <c r="D171" s="112" t="s">
        <v>140</v>
      </c>
      <c r="E171" s="113"/>
      <c r="F171" s="170" t="s">
        <v>247</v>
      </c>
      <c r="G171" s="171"/>
      <c r="H171" s="171"/>
      <c r="I171" s="171"/>
      <c r="J171" s="114" t="s">
        <v>142</v>
      </c>
      <c r="K171" s="115">
        <v>6.527</v>
      </c>
      <c r="L171" s="172">
        <v>0</v>
      </c>
      <c r="M171" s="171"/>
      <c r="N171" s="172">
        <f>ROUND($L$171*$K$171,3)</f>
        <v>0</v>
      </c>
      <c r="O171" s="171"/>
      <c r="P171" s="171"/>
      <c r="Q171" s="171"/>
      <c r="R171" s="20"/>
      <c r="T171" s="116"/>
      <c r="U171" s="26" t="s">
        <v>34</v>
      </c>
      <c r="V171" s="117">
        <v>0</v>
      </c>
      <c r="W171" s="117">
        <f>$V$171*$K$171</f>
        <v>0</v>
      </c>
      <c r="X171" s="117">
        <v>0</v>
      </c>
      <c r="Y171" s="117">
        <f>$X$171*$K$171</f>
        <v>0</v>
      </c>
      <c r="Z171" s="117">
        <v>0</v>
      </c>
      <c r="AA171" s="118">
        <f>$Z$171*$K$171</f>
        <v>0</v>
      </c>
      <c r="AR171" s="6" t="s">
        <v>143</v>
      </c>
      <c r="AT171" s="6" t="s">
        <v>140</v>
      </c>
      <c r="AU171" s="6" t="s">
        <v>144</v>
      </c>
      <c r="AY171" s="6" t="s">
        <v>139</v>
      </c>
      <c r="BE171" s="119">
        <f>IF($U$171="základná",$N$171,0)</f>
        <v>0</v>
      </c>
      <c r="BF171" s="119">
        <f>IF($U$171="znížená",$N$171,0)</f>
        <v>0</v>
      </c>
      <c r="BG171" s="119">
        <f>IF($U$171="zákl. prenesená",$N$171,0)</f>
        <v>0</v>
      </c>
      <c r="BH171" s="119">
        <f>IF($U$171="zníž. prenesená",$N$171,0)</f>
        <v>0</v>
      </c>
      <c r="BI171" s="119">
        <f>IF($U$171="nulová",$N$171,0)</f>
        <v>0</v>
      </c>
      <c r="BJ171" s="6" t="s">
        <v>144</v>
      </c>
      <c r="BK171" s="120">
        <f>ROUND($L$171*$K$171,3)</f>
        <v>0</v>
      </c>
      <c r="BL171" s="6" t="s">
        <v>143</v>
      </c>
      <c r="BM171" s="6" t="s">
        <v>248</v>
      </c>
    </row>
    <row r="172" spans="2:65" s="6" customFormat="1" ht="27" customHeight="1">
      <c r="B172" s="19"/>
      <c r="C172" s="112" t="s">
        <v>249</v>
      </c>
      <c r="D172" s="112" t="s">
        <v>140</v>
      </c>
      <c r="E172" s="113"/>
      <c r="F172" s="170" t="s">
        <v>250</v>
      </c>
      <c r="G172" s="171"/>
      <c r="H172" s="171"/>
      <c r="I172" s="171"/>
      <c r="J172" s="114" t="s">
        <v>173</v>
      </c>
      <c r="K172" s="115">
        <v>0.134</v>
      </c>
      <c r="L172" s="172">
        <v>0</v>
      </c>
      <c r="M172" s="171"/>
      <c r="N172" s="172">
        <f>ROUND($L$172*$K$172,3)</f>
        <v>0</v>
      </c>
      <c r="O172" s="171"/>
      <c r="P172" s="171"/>
      <c r="Q172" s="171"/>
      <c r="R172" s="20"/>
      <c r="T172" s="116"/>
      <c r="U172" s="26" t="s">
        <v>34</v>
      </c>
      <c r="V172" s="117">
        <v>0</v>
      </c>
      <c r="W172" s="117">
        <f>$V$172*$K$172</f>
        <v>0</v>
      </c>
      <c r="X172" s="117">
        <v>0</v>
      </c>
      <c r="Y172" s="117">
        <f>$X$172*$K$172</f>
        <v>0</v>
      </c>
      <c r="Z172" s="117">
        <v>0</v>
      </c>
      <c r="AA172" s="118">
        <f>$Z$172*$K$172</f>
        <v>0</v>
      </c>
      <c r="AR172" s="6" t="s">
        <v>143</v>
      </c>
      <c r="AT172" s="6" t="s">
        <v>140</v>
      </c>
      <c r="AU172" s="6" t="s">
        <v>144</v>
      </c>
      <c r="AY172" s="6" t="s">
        <v>139</v>
      </c>
      <c r="BE172" s="119">
        <f>IF($U$172="základná",$N$172,0)</f>
        <v>0</v>
      </c>
      <c r="BF172" s="119">
        <f>IF($U$172="znížená",$N$172,0)</f>
        <v>0</v>
      </c>
      <c r="BG172" s="119">
        <f>IF($U$172="zákl. prenesená",$N$172,0)</f>
        <v>0</v>
      </c>
      <c r="BH172" s="119">
        <f>IF($U$172="zníž. prenesená",$N$172,0)</f>
        <v>0</v>
      </c>
      <c r="BI172" s="119">
        <f>IF($U$172="nulová",$N$172,0)</f>
        <v>0</v>
      </c>
      <c r="BJ172" s="6" t="s">
        <v>144</v>
      </c>
      <c r="BK172" s="120">
        <f>ROUND($L$172*$K$172,3)</f>
        <v>0</v>
      </c>
      <c r="BL172" s="6" t="s">
        <v>143</v>
      </c>
      <c r="BM172" s="6" t="s">
        <v>251</v>
      </c>
    </row>
    <row r="173" spans="2:65" s="6" customFormat="1" ht="27" customHeight="1">
      <c r="B173" s="19"/>
      <c r="C173" s="112" t="s">
        <v>252</v>
      </c>
      <c r="D173" s="112" t="s">
        <v>140</v>
      </c>
      <c r="E173" s="113"/>
      <c r="F173" s="170" t="s">
        <v>253</v>
      </c>
      <c r="G173" s="171"/>
      <c r="H173" s="171"/>
      <c r="I173" s="171"/>
      <c r="J173" s="114" t="s">
        <v>254</v>
      </c>
      <c r="K173" s="115">
        <v>3</v>
      </c>
      <c r="L173" s="172">
        <v>0</v>
      </c>
      <c r="M173" s="171"/>
      <c r="N173" s="172">
        <f>ROUND($L$173*$K$173,3)</f>
        <v>0</v>
      </c>
      <c r="O173" s="171"/>
      <c r="P173" s="171"/>
      <c r="Q173" s="171"/>
      <c r="R173" s="20"/>
      <c r="T173" s="116"/>
      <c r="U173" s="26" t="s">
        <v>34</v>
      </c>
      <c r="V173" s="117">
        <v>0</v>
      </c>
      <c r="W173" s="117">
        <f>$V$173*$K$173</f>
        <v>0</v>
      </c>
      <c r="X173" s="117">
        <v>0</v>
      </c>
      <c r="Y173" s="117">
        <f>$X$173*$K$173</f>
        <v>0</v>
      </c>
      <c r="Z173" s="117">
        <v>0</v>
      </c>
      <c r="AA173" s="118">
        <f>$Z$173*$K$173</f>
        <v>0</v>
      </c>
      <c r="AR173" s="6" t="s">
        <v>143</v>
      </c>
      <c r="AT173" s="6" t="s">
        <v>140</v>
      </c>
      <c r="AU173" s="6" t="s">
        <v>144</v>
      </c>
      <c r="AY173" s="6" t="s">
        <v>139</v>
      </c>
      <c r="BE173" s="119">
        <f>IF($U$173="základná",$N$173,0)</f>
        <v>0</v>
      </c>
      <c r="BF173" s="119">
        <f>IF($U$173="znížená",$N$173,0)</f>
        <v>0</v>
      </c>
      <c r="BG173" s="119">
        <f>IF($U$173="zákl. prenesená",$N$173,0)</f>
        <v>0</v>
      </c>
      <c r="BH173" s="119">
        <f>IF($U$173="zníž. prenesená",$N$173,0)</f>
        <v>0</v>
      </c>
      <c r="BI173" s="119">
        <f>IF($U$173="nulová",$N$173,0)</f>
        <v>0</v>
      </c>
      <c r="BJ173" s="6" t="s">
        <v>144</v>
      </c>
      <c r="BK173" s="120">
        <f>ROUND($L$173*$K$173,3)</f>
        <v>0</v>
      </c>
      <c r="BL173" s="6" t="s">
        <v>143</v>
      </c>
      <c r="BM173" s="6" t="s">
        <v>255</v>
      </c>
    </row>
    <row r="174" spans="2:65" s="6" customFormat="1" ht="27" customHeight="1">
      <c r="B174" s="19"/>
      <c r="C174" s="112" t="s">
        <v>256</v>
      </c>
      <c r="D174" s="112" t="s">
        <v>140</v>
      </c>
      <c r="E174" s="113"/>
      <c r="F174" s="170" t="s">
        <v>257</v>
      </c>
      <c r="G174" s="171"/>
      <c r="H174" s="171"/>
      <c r="I174" s="171"/>
      <c r="J174" s="114" t="s">
        <v>254</v>
      </c>
      <c r="K174" s="115">
        <v>6</v>
      </c>
      <c r="L174" s="172">
        <v>0</v>
      </c>
      <c r="M174" s="171"/>
      <c r="N174" s="172">
        <f>ROUND($L$174*$K$174,3)</f>
        <v>0</v>
      </c>
      <c r="O174" s="171"/>
      <c r="P174" s="171"/>
      <c r="Q174" s="171"/>
      <c r="R174" s="20"/>
      <c r="T174" s="116"/>
      <c r="U174" s="26" t="s">
        <v>34</v>
      </c>
      <c r="V174" s="117">
        <v>0.43176</v>
      </c>
      <c r="W174" s="117">
        <f>$V$174*$K$174</f>
        <v>2.59056</v>
      </c>
      <c r="X174" s="117">
        <v>0.13641</v>
      </c>
      <c r="Y174" s="117">
        <f>$X$174*$K$174</f>
        <v>0.81846</v>
      </c>
      <c r="Z174" s="117">
        <v>0</v>
      </c>
      <c r="AA174" s="118">
        <f>$Z$174*$K$174</f>
        <v>0</v>
      </c>
      <c r="AR174" s="6" t="s">
        <v>143</v>
      </c>
      <c r="AT174" s="6" t="s">
        <v>140</v>
      </c>
      <c r="AU174" s="6" t="s">
        <v>144</v>
      </c>
      <c r="AY174" s="6" t="s">
        <v>139</v>
      </c>
      <c r="BE174" s="119">
        <f>IF($U$174="základná",$N$174,0)</f>
        <v>0</v>
      </c>
      <c r="BF174" s="119">
        <f>IF($U$174="znížená",$N$174,0)</f>
        <v>0</v>
      </c>
      <c r="BG174" s="119">
        <f>IF($U$174="zákl. prenesená",$N$174,0)</f>
        <v>0</v>
      </c>
      <c r="BH174" s="119">
        <f>IF($U$174="zníž. prenesená",$N$174,0)</f>
        <v>0</v>
      </c>
      <c r="BI174" s="119">
        <f>IF($U$174="nulová",$N$174,0)</f>
        <v>0</v>
      </c>
      <c r="BJ174" s="6" t="s">
        <v>144</v>
      </c>
      <c r="BK174" s="120">
        <f>ROUND($L$174*$K$174,3)</f>
        <v>0</v>
      </c>
      <c r="BL174" s="6" t="s">
        <v>143</v>
      </c>
      <c r="BM174" s="6" t="s">
        <v>258</v>
      </c>
    </row>
    <row r="175" spans="2:65" s="6" customFormat="1" ht="27" customHeight="1">
      <c r="B175" s="19"/>
      <c r="C175" s="112" t="s">
        <v>259</v>
      </c>
      <c r="D175" s="112" t="s">
        <v>140</v>
      </c>
      <c r="E175" s="113"/>
      <c r="F175" s="170" t="s">
        <v>260</v>
      </c>
      <c r="G175" s="171"/>
      <c r="H175" s="171"/>
      <c r="I175" s="171"/>
      <c r="J175" s="114" t="s">
        <v>154</v>
      </c>
      <c r="K175" s="115">
        <v>14.028</v>
      </c>
      <c r="L175" s="172">
        <v>0</v>
      </c>
      <c r="M175" s="171"/>
      <c r="N175" s="172">
        <f>ROUND($L$175*$K$175,3)</f>
        <v>0</v>
      </c>
      <c r="O175" s="171"/>
      <c r="P175" s="171"/>
      <c r="Q175" s="171"/>
      <c r="R175" s="20"/>
      <c r="T175" s="116"/>
      <c r="U175" s="26" t="s">
        <v>34</v>
      </c>
      <c r="V175" s="117">
        <v>1.03663</v>
      </c>
      <c r="W175" s="117">
        <f>$V$175*$K$175</f>
        <v>14.54184564</v>
      </c>
      <c r="X175" s="117">
        <v>0.00725</v>
      </c>
      <c r="Y175" s="117">
        <f>$X$175*$K$175</f>
        <v>0.101703</v>
      </c>
      <c r="Z175" s="117">
        <v>0</v>
      </c>
      <c r="AA175" s="118">
        <f>$Z$175*$K$175</f>
        <v>0</v>
      </c>
      <c r="AR175" s="6" t="s">
        <v>143</v>
      </c>
      <c r="AT175" s="6" t="s">
        <v>140</v>
      </c>
      <c r="AU175" s="6" t="s">
        <v>144</v>
      </c>
      <c r="AY175" s="6" t="s">
        <v>139</v>
      </c>
      <c r="BE175" s="119">
        <f>IF($U$175="základná",$N$175,0)</f>
        <v>0</v>
      </c>
      <c r="BF175" s="119">
        <f>IF($U$175="znížená",$N$175,0)</f>
        <v>0</v>
      </c>
      <c r="BG175" s="119">
        <f>IF($U$175="zákl. prenesená",$N$175,0)</f>
        <v>0</v>
      </c>
      <c r="BH175" s="119">
        <f>IF($U$175="zníž. prenesená",$N$175,0)</f>
        <v>0</v>
      </c>
      <c r="BI175" s="119">
        <f>IF($U$175="nulová",$N$175,0)</f>
        <v>0</v>
      </c>
      <c r="BJ175" s="6" t="s">
        <v>144</v>
      </c>
      <c r="BK175" s="120">
        <f>ROUND($L$175*$K$175,3)</f>
        <v>0</v>
      </c>
      <c r="BL175" s="6" t="s">
        <v>143</v>
      </c>
      <c r="BM175" s="6" t="s">
        <v>261</v>
      </c>
    </row>
    <row r="176" spans="2:65" s="6" customFormat="1" ht="27" customHeight="1">
      <c r="B176" s="19"/>
      <c r="C176" s="112" t="s">
        <v>262</v>
      </c>
      <c r="D176" s="112" t="s">
        <v>140</v>
      </c>
      <c r="E176" s="113"/>
      <c r="F176" s="170" t="s">
        <v>263</v>
      </c>
      <c r="G176" s="171"/>
      <c r="H176" s="171"/>
      <c r="I176" s="171"/>
      <c r="J176" s="114" t="s">
        <v>154</v>
      </c>
      <c r="K176" s="115">
        <v>14.028</v>
      </c>
      <c r="L176" s="172">
        <v>0</v>
      </c>
      <c r="M176" s="171"/>
      <c r="N176" s="172">
        <f>ROUND($L$176*$K$176,3)</f>
        <v>0</v>
      </c>
      <c r="O176" s="171"/>
      <c r="P176" s="171"/>
      <c r="Q176" s="171"/>
      <c r="R176" s="20"/>
      <c r="T176" s="116"/>
      <c r="U176" s="26" t="s">
        <v>34</v>
      </c>
      <c r="V176" s="117">
        <v>0.493</v>
      </c>
      <c r="W176" s="117">
        <f>$V$176*$K$176</f>
        <v>6.9158040000000005</v>
      </c>
      <c r="X176" s="117">
        <v>0</v>
      </c>
      <c r="Y176" s="117">
        <f>$X$176*$K$176</f>
        <v>0</v>
      </c>
      <c r="Z176" s="117">
        <v>0</v>
      </c>
      <c r="AA176" s="118">
        <f>$Z$176*$K$176</f>
        <v>0</v>
      </c>
      <c r="AR176" s="6" t="s">
        <v>143</v>
      </c>
      <c r="AT176" s="6" t="s">
        <v>140</v>
      </c>
      <c r="AU176" s="6" t="s">
        <v>144</v>
      </c>
      <c r="AY176" s="6" t="s">
        <v>139</v>
      </c>
      <c r="BE176" s="119">
        <f>IF($U$176="základná",$N$176,0)</f>
        <v>0</v>
      </c>
      <c r="BF176" s="119">
        <f>IF($U$176="znížená",$N$176,0)</f>
        <v>0</v>
      </c>
      <c r="BG176" s="119">
        <f>IF($U$176="zákl. prenesená",$N$176,0)</f>
        <v>0</v>
      </c>
      <c r="BH176" s="119">
        <f>IF($U$176="zníž. prenesená",$N$176,0)</f>
        <v>0</v>
      </c>
      <c r="BI176" s="119">
        <f>IF($U$176="nulová",$N$176,0)</f>
        <v>0</v>
      </c>
      <c r="BJ176" s="6" t="s">
        <v>144</v>
      </c>
      <c r="BK176" s="120">
        <f>ROUND($L$176*$K$176,3)</f>
        <v>0</v>
      </c>
      <c r="BL176" s="6" t="s">
        <v>143</v>
      </c>
      <c r="BM176" s="6" t="s">
        <v>264</v>
      </c>
    </row>
    <row r="177" spans="2:63" s="102" customFormat="1" ht="30.75" customHeight="1">
      <c r="B177" s="103"/>
      <c r="D177" s="111" t="s">
        <v>103</v>
      </c>
      <c r="E177" s="111"/>
      <c r="F177" s="111"/>
      <c r="G177" s="111"/>
      <c r="H177" s="111"/>
      <c r="I177" s="111"/>
      <c r="J177" s="111"/>
      <c r="K177" s="111"/>
      <c r="L177" s="111"/>
      <c r="M177" s="111"/>
      <c r="N177" s="167">
        <f>$BK$177</f>
        <v>0</v>
      </c>
      <c r="O177" s="168"/>
      <c r="P177" s="168"/>
      <c r="Q177" s="168"/>
      <c r="R177" s="106"/>
      <c r="T177" s="107"/>
      <c r="W177" s="108">
        <f>SUM($W$178:$W$182)</f>
        <v>0</v>
      </c>
      <c r="Y177" s="108">
        <f>SUM($Y$178:$Y$182)</f>
        <v>0</v>
      </c>
      <c r="AA177" s="109">
        <f>SUM($AA$178:$AA$182)</f>
        <v>0</v>
      </c>
      <c r="AR177" s="105" t="s">
        <v>74</v>
      </c>
      <c r="AT177" s="105" t="s">
        <v>66</v>
      </c>
      <c r="AU177" s="105" t="s">
        <v>74</v>
      </c>
      <c r="AY177" s="105" t="s">
        <v>139</v>
      </c>
      <c r="BK177" s="110">
        <f>SUM($BK$178:$BK$182)</f>
        <v>0</v>
      </c>
    </row>
    <row r="178" spans="2:65" s="6" customFormat="1" ht="27" customHeight="1">
      <c r="B178" s="19"/>
      <c r="C178" s="112" t="s">
        <v>265</v>
      </c>
      <c r="D178" s="112" t="s">
        <v>140</v>
      </c>
      <c r="E178" s="113"/>
      <c r="F178" s="170" t="s">
        <v>266</v>
      </c>
      <c r="G178" s="171"/>
      <c r="H178" s="171"/>
      <c r="I178" s="171"/>
      <c r="J178" s="114" t="s">
        <v>142</v>
      </c>
      <c r="K178" s="115">
        <v>26.718</v>
      </c>
      <c r="L178" s="172">
        <v>0</v>
      </c>
      <c r="M178" s="171"/>
      <c r="N178" s="172">
        <f>ROUND($L$178*$K$178,3)</f>
        <v>0</v>
      </c>
      <c r="O178" s="171"/>
      <c r="P178" s="171"/>
      <c r="Q178" s="171"/>
      <c r="R178" s="20"/>
      <c r="T178" s="116"/>
      <c r="U178" s="26" t="s">
        <v>34</v>
      </c>
      <c r="V178" s="117">
        <v>0</v>
      </c>
      <c r="W178" s="117">
        <f>$V$178*$K$178</f>
        <v>0</v>
      </c>
      <c r="X178" s="117">
        <v>0</v>
      </c>
      <c r="Y178" s="117">
        <f>$X$178*$K$178</f>
        <v>0</v>
      </c>
      <c r="Z178" s="117">
        <v>0</v>
      </c>
      <c r="AA178" s="118">
        <f>$Z$178*$K$178</f>
        <v>0</v>
      </c>
      <c r="AR178" s="6" t="s">
        <v>143</v>
      </c>
      <c r="AT178" s="6" t="s">
        <v>140</v>
      </c>
      <c r="AU178" s="6" t="s">
        <v>144</v>
      </c>
      <c r="AY178" s="6" t="s">
        <v>139</v>
      </c>
      <c r="BE178" s="119">
        <f>IF($U$178="základná",$N$178,0)</f>
        <v>0</v>
      </c>
      <c r="BF178" s="119">
        <f>IF($U$178="znížená",$N$178,0)</f>
        <v>0</v>
      </c>
      <c r="BG178" s="119">
        <f>IF($U$178="zákl. prenesená",$N$178,0)</f>
        <v>0</v>
      </c>
      <c r="BH178" s="119">
        <f>IF($U$178="zníž. prenesená",$N$178,0)</f>
        <v>0</v>
      </c>
      <c r="BI178" s="119">
        <f>IF($U$178="nulová",$N$178,0)</f>
        <v>0</v>
      </c>
      <c r="BJ178" s="6" t="s">
        <v>144</v>
      </c>
      <c r="BK178" s="120">
        <f>ROUND($L$178*$K$178,3)</f>
        <v>0</v>
      </c>
      <c r="BL178" s="6" t="s">
        <v>143</v>
      </c>
      <c r="BM178" s="6" t="s">
        <v>267</v>
      </c>
    </row>
    <row r="179" spans="2:65" s="6" customFormat="1" ht="27" customHeight="1">
      <c r="B179" s="19"/>
      <c r="C179" s="112" t="s">
        <v>7</v>
      </c>
      <c r="D179" s="112" t="s">
        <v>140</v>
      </c>
      <c r="E179" s="113"/>
      <c r="F179" s="170" t="s">
        <v>268</v>
      </c>
      <c r="G179" s="171"/>
      <c r="H179" s="171"/>
      <c r="I179" s="171"/>
      <c r="J179" s="114" t="s">
        <v>154</v>
      </c>
      <c r="K179" s="115">
        <v>30.206</v>
      </c>
      <c r="L179" s="172">
        <v>0</v>
      </c>
      <c r="M179" s="171"/>
      <c r="N179" s="172">
        <f>ROUND($L$179*$K$179,3)</f>
        <v>0</v>
      </c>
      <c r="O179" s="171"/>
      <c r="P179" s="171"/>
      <c r="Q179" s="171"/>
      <c r="R179" s="20"/>
      <c r="T179" s="116"/>
      <c r="U179" s="26" t="s">
        <v>34</v>
      </c>
      <c r="V179" s="117">
        <v>0</v>
      </c>
      <c r="W179" s="117">
        <f>$V$179*$K$179</f>
        <v>0</v>
      </c>
      <c r="X179" s="117">
        <v>0</v>
      </c>
      <c r="Y179" s="117">
        <f>$X$179*$K$179</f>
        <v>0</v>
      </c>
      <c r="Z179" s="117">
        <v>0</v>
      </c>
      <c r="AA179" s="118">
        <f>$Z$179*$K$179</f>
        <v>0</v>
      </c>
      <c r="AR179" s="6" t="s">
        <v>143</v>
      </c>
      <c r="AT179" s="6" t="s">
        <v>140</v>
      </c>
      <c r="AU179" s="6" t="s">
        <v>144</v>
      </c>
      <c r="AY179" s="6" t="s">
        <v>139</v>
      </c>
      <c r="BE179" s="119">
        <f>IF($U$179="základná",$N$179,0)</f>
        <v>0</v>
      </c>
      <c r="BF179" s="119">
        <f>IF($U$179="znížená",$N$179,0)</f>
        <v>0</v>
      </c>
      <c r="BG179" s="119">
        <f>IF($U$179="zákl. prenesená",$N$179,0)</f>
        <v>0</v>
      </c>
      <c r="BH179" s="119">
        <f>IF($U$179="zníž. prenesená",$N$179,0)</f>
        <v>0</v>
      </c>
      <c r="BI179" s="119">
        <f>IF($U$179="nulová",$N$179,0)</f>
        <v>0</v>
      </c>
      <c r="BJ179" s="6" t="s">
        <v>144</v>
      </c>
      <c r="BK179" s="120">
        <f>ROUND($L$179*$K$179,3)</f>
        <v>0</v>
      </c>
      <c r="BL179" s="6" t="s">
        <v>143</v>
      </c>
      <c r="BM179" s="6" t="s">
        <v>269</v>
      </c>
    </row>
    <row r="180" spans="2:65" s="6" customFormat="1" ht="27" customHeight="1">
      <c r="B180" s="19"/>
      <c r="C180" s="112" t="s">
        <v>270</v>
      </c>
      <c r="D180" s="112" t="s">
        <v>140</v>
      </c>
      <c r="E180" s="113"/>
      <c r="F180" s="170" t="s">
        <v>271</v>
      </c>
      <c r="G180" s="171"/>
      <c r="H180" s="171"/>
      <c r="I180" s="171"/>
      <c r="J180" s="114" t="s">
        <v>154</v>
      </c>
      <c r="K180" s="115">
        <v>30.206</v>
      </c>
      <c r="L180" s="172">
        <v>0</v>
      </c>
      <c r="M180" s="171"/>
      <c r="N180" s="172">
        <f>ROUND($L$180*$K$180,3)</f>
        <v>0</v>
      </c>
      <c r="O180" s="171"/>
      <c r="P180" s="171"/>
      <c r="Q180" s="171"/>
      <c r="R180" s="20"/>
      <c r="T180" s="116"/>
      <c r="U180" s="26" t="s">
        <v>34</v>
      </c>
      <c r="V180" s="117">
        <v>0</v>
      </c>
      <c r="W180" s="117">
        <f>$V$180*$K$180</f>
        <v>0</v>
      </c>
      <c r="X180" s="117">
        <v>0</v>
      </c>
      <c r="Y180" s="117">
        <f>$X$180*$K$180</f>
        <v>0</v>
      </c>
      <c r="Z180" s="117">
        <v>0</v>
      </c>
      <c r="AA180" s="118">
        <f>$Z$180*$K$180</f>
        <v>0</v>
      </c>
      <c r="AR180" s="6" t="s">
        <v>143</v>
      </c>
      <c r="AT180" s="6" t="s">
        <v>140</v>
      </c>
      <c r="AU180" s="6" t="s">
        <v>144</v>
      </c>
      <c r="AY180" s="6" t="s">
        <v>139</v>
      </c>
      <c r="BE180" s="119">
        <f>IF($U$180="základná",$N$180,0)</f>
        <v>0</v>
      </c>
      <c r="BF180" s="119">
        <f>IF($U$180="znížená",$N$180,0)</f>
        <v>0</v>
      </c>
      <c r="BG180" s="119">
        <f>IF($U$180="zákl. prenesená",$N$180,0)</f>
        <v>0</v>
      </c>
      <c r="BH180" s="119">
        <f>IF($U$180="zníž. prenesená",$N$180,0)</f>
        <v>0</v>
      </c>
      <c r="BI180" s="119">
        <f>IF($U$180="nulová",$N$180,0)</f>
        <v>0</v>
      </c>
      <c r="BJ180" s="6" t="s">
        <v>144</v>
      </c>
      <c r="BK180" s="120">
        <f>ROUND($L$180*$K$180,3)</f>
        <v>0</v>
      </c>
      <c r="BL180" s="6" t="s">
        <v>143</v>
      </c>
      <c r="BM180" s="6" t="s">
        <v>272</v>
      </c>
    </row>
    <row r="181" spans="2:65" s="6" customFormat="1" ht="27" customHeight="1">
      <c r="B181" s="19"/>
      <c r="C181" s="112" t="s">
        <v>273</v>
      </c>
      <c r="D181" s="112" t="s">
        <v>140</v>
      </c>
      <c r="E181" s="113"/>
      <c r="F181" s="170" t="s">
        <v>274</v>
      </c>
      <c r="G181" s="171"/>
      <c r="H181" s="171"/>
      <c r="I181" s="171"/>
      <c r="J181" s="114" t="s">
        <v>173</v>
      </c>
      <c r="K181" s="115">
        <v>2.939</v>
      </c>
      <c r="L181" s="172">
        <v>0</v>
      </c>
      <c r="M181" s="171"/>
      <c r="N181" s="172">
        <f>ROUND($L$181*$K$181,3)</f>
        <v>0</v>
      </c>
      <c r="O181" s="171"/>
      <c r="P181" s="171"/>
      <c r="Q181" s="171"/>
      <c r="R181" s="20"/>
      <c r="T181" s="116"/>
      <c r="U181" s="26" t="s">
        <v>34</v>
      </c>
      <c r="V181" s="117">
        <v>0</v>
      </c>
      <c r="W181" s="117">
        <f>$V$181*$K$181</f>
        <v>0</v>
      </c>
      <c r="X181" s="117">
        <v>0</v>
      </c>
      <c r="Y181" s="117">
        <f>$X$181*$K$181</f>
        <v>0</v>
      </c>
      <c r="Z181" s="117">
        <v>0</v>
      </c>
      <c r="AA181" s="118">
        <f>$Z$181*$K$181</f>
        <v>0</v>
      </c>
      <c r="AR181" s="6" t="s">
        <v>143</v>
      </c>
      <c r="AT181" s="6" t="s">
        <v>140</v>
      </c>
      <c r="AU181" s="6" t="s">
        <v>144</v>
      </c>
      <c r="AY181" s="6" t="s">
        <v>139</v>
      </c>
      <c r="BE181" s="119">
        <f>IF($U$181="základná",$N$181,0)</f>
        <v>0</v>
      </c>
      <c r="BF181" s="119">
        <f>IF($U$181="znížená",$N$181,0)</f>
        <v>0</v>
      </c>
      <c r="BG181" s="119">
        <f>IF($U$181="zákl. prenesená",$N$181,0)</f>
        <v>0</v>
      </c>
      <c r="BH181" s="119">
        <f>IF($U$181="zníž. prenesená",$N$181,0)</f>
        <v>0</v>
      </c>
      <c r="BI181" s="119">
        <f>IF($U$181="nulová",$N$181,0)</f>
        <v>0</v>
      </c>
      <c r="BJ181" s="6" t="s">
        <v>144</v>
      </c>
      <c r="BK181" s="120">
        <f>ROUND($L$181*$K$181,3)</f>
        <v>0</v>
      </c>
      <c r="BL181" s="6" t="s">
        <v>143</v>
      </c>
      <c r="BM181" s="6" t="s">
        <v>275</v>
      </c>
    </row>
    <row r="182" spans="2:65" s="6" customFormat="1" ht="39" customHeight="1">
      <c r="B182" s="19"/>
      <c r="C182" s="112" t="s">
        <v>276</v>
      </c>
      <c r="D182" s="112" t="s">
        <v>140</v>
      </c>
      <c r="E182" s="113"/>
      <c r="F182" s="170" t="s">
        <v>277</v>
      </c>
      <c r="G182" s="171"/>
      <c r="H182" s="171"/>
      <c r="I182" s="171"/>
      <c r="J182" s="114" t="s">
        <v>154</v>
      </c>
      <c r="K182" s="115">
        <v>26.43</v>
      </c>
      <c r="L182" s="172">
        <v>0</v>
      </c>
      <c r="M182" s="171"/>
      <c r="N182" s="172">
        <f>ROUND($L$182*$K$182,3)</f>
        <v>0</v>
      </c>
      <c r="O182" s="171"/>
      <c r="P182" s="171"/>
      <c r="Q182" s="171"/>
      <c r="R182" s="20"/>
      <c r="T182" s="116"/>
      <c r="U182" s="26" t="s">
        <v>34</v>
      </c>
      <c r="V182" s="117">
        <v>0</v>
      </c>
      <c r="W182" s="117">
        <f>$V$182*$K$182</f>
        <v>0</v>
      </c>
      <c r="X182" s="117">
        <v>0</v>
      </c>
      <c r="Y182" s="117">
        <f>$X$182*$K$182</f>
        <v>0</v>
      </c>
      <c r="Z182" s="117">
        <v>0</v>
      </c>
      <c r="AA182" s="118">
        <f>$Z$182*$K$182</f>
        <v>0</v>
      </c>
      <c r="AR182" s="6" t="s">
        <v>143</v>
      </c>
      <c r="AT182" s="6" t="s">
        <v>140</v>
      </c>
      <c r="AU182" s="6" t="s">
        <v>144</v>
      </c>
      <c r="AY182" s="6" t="s">
        <v>139</v>
      </c>
      <c r="BE182" s="119">
        <f>IF($U$182="základná",$N$182,0)</f>
        <v>0</v>
      </c>
      <c r="BF182" s="119">
        <f>IF($U$182="znížená",$N$182,0)</f>
        <v>0</v>
      </c>
      <c r="BG182" s="119">
        <f>IF($U$182="zákl. prenesená",$N$182,0)</f>
        <v>0</v>
      </c>
      <c r="BH182" s="119">
        <f>IF($U$182="zníž. prenesená",$N$182,0)</f>
        <v>0</v>
      </c>
      <c r="BI182" s="119">
        <f>IF($U$182="nulová",$N$182,0)</f>
        <v>0</v>
      </c>
      <c r="BJ182" s="6" t="s">
        <v>144</v>
      </c>
      <c r="BK182" s="120">
        <f>ROUND($L$182*$K$182,3)</f>
        <v>0</v>
      </c>
      <c r="BL182" s="6" t="s">
        <v>143</v>
      </c>
      <c r="BM182" s="6" t="s">
        <v>278</v>
      </c>
    </row>
    <row r="183" spans="2:63" s="102" customFormat="1" ht="30.75" customHeight="1">
      <c r="B183" s="103"/>
      <c r="D183" s="111" t="s">
        <v>104</v>
      </c>
      <c r="E183" s="111"/>
      <c r="F183" s="111"/>
      <c r="G183" s="111"/>
      <c r="H183" s="111"/>
      <c r="I183" s="111"/>
      <c r="J183" s="111"/>
      <c r="K183" s="111"/>
      <c r="L183" s="111"/>
      <c r="M183" s="111"/>
      <c r="N183" s="167">
        <f>$BK$183</f>
        <v>0</v>
      </c>
      <c r="O183" s="168"/>
      <c r="P183" s="168"/>
      <c r="Q183" s="168"/>
      <c r="R183" s="106"/>
      <c r="T183" s="107"/>
      <c r="W183" s="108">
        <f>SUM($W$184:$W$186)</f>
        <v>0</v>
      </c>
      <c r="Y183" s="108">
        <f>SUM($Y$184:$Y$186)</f>
        <v>0</v>
      </c>
      <c r="AA183" s="109">
        <f>SUM($AA$184:$AA$186)</f>
        <v>0</v>
      </c>
      <c r="AR183" s="105" t="s">
        <v>74</v>
      </c>
      <c r="AT183" s="105" t="s">
        <v>66</v>
      </c>
      <c r="AU183" s="105" t="s">
        <v>74</v>
      </c>
      <c r="AY183" s="105" t="s">
        <v>139</v>
      </c>
      <c r="BK183" s="110">
        <f>SUM($BK$184:$BK$186)</f>
        <v>0</v>
      </c>
    </row>
    <row r="184" spans="2:65" s="6" customFormat="1" ht="27" customHeight="1">
      <c r="B184" s="19"/>
      <c r="C184" s="112" t="s">
        <v>279</v>
      </c>
      <c r="D184" s="112" t="s">
        <v>140</v>
      </c>
      <c r="E184" s="113"/>
      <c r="F184" s="170" t="s">
        <v>280</v>
      </c>
      <c r="G184" s="171"/>
      <c r="H184" s="171"/>
      <c r="I184" s="171"/>
      <c r="J184" s="114" t="s">
        <v>154</v>
      </c>
      <c r="K184" s="115">
        <v>26.43</v>
      </c>
      <c r="L184" s="172">
        <v>0</v>
      </c>
      <c r="M184" s="171"/>
      <c r="N184" s="172">
        <f>ROUND($L$184*$K$184,3)</f>
        <v>0</v>
      </c>
      <c r="O184" s="171"/>
      <c r="P184" s="171"/>
      <c r="Q184" s="171"/>
      <c r="R184" s="20"/>
      <c r="T184" s="116"/>
      <c r="U184" s="26" t="s">
        <v>34</v>
      </c>
      <c r="V184" s="117">
        <v>0</v>
      </c>
      <c r="W184" s="117">
        <f>$V$184*$K$184</f>
        <v>0</v>
      </c>
      <c r="X184" s="117">
        <v>0</v>
      </c>
      <c r="Y184" s="117">
        <f>$X$184*$K$184</f>
        <v>0</v>
      </c>
      <c r="Z184" s="117">
        <v>0</v>
      </c>
      <c r="AA184" s="118">
        <f>$Z$184*$K$184</f>
        <v>0</v>
      </c>
      <c r="AR184" s="6" t="s">
        <v>143</v>
      </c>
      <c r="AT184" s="6" t="s">
        <v>140</v>
      </c>
      <c r="AU184" s="6" t="s">
        <v>144</v>
      </c>
      <c r="AY184" s="6" t="s">
        <v>139</v>
      </c>
      <c r="BE184" s="119">
        <f>IF($U$184="základná",$N$184,0)</f>
        <v>0</v>
      </c>
      <c r="BF184" s="119">
        <f>IF($U$184="znížená",$N$184,0)</f>
        <v>0</v>
      </c>
      <c r="BG184" s="119">
        <f>IF($U$184="zákl. prenesená",$N$184,0)</f>
        <v>0</v>
      </c>
      <c r="BH184" s="119">
        <f>IF($U$184="zníž. prenesená",$N$184,0)</f>
        <v>0</v>
      </c>
      <c r="BI184" s="119">
        <f>IF($U$184="nulová",$N$184,0)</f>
        <v>0</v>
      </c>
      <c r="BJ184" s="6" t="s">
        <v>144</v>
      </c>
      <c r="BK184" s="120">
        <f>ROUND($L$184*$K$184,3)</f>
        <v>0</v>
      </c>
      <c r="BL184" s="6" t="s">
        <v>143</v>
      </c>
      <c r="BM184" s="6" t="s">
        <v>281</v>
      </c>
    </row>
    <row r="185" spans="2:65" s="6" customFormat="1" ht="27" customHeight="1">
      <c r="B185" s="19"/>
      <c r="C185" s="112" t="s">
        <v>282</v>
      </c>
      <c r="D185" s="112" t="s">
        <v>140</v>
      </c>
      <c r="E185" s="113"/>
      <c r="F185" s="170" t="s">
        <v>283</v>
      </c>
      <c r="G185" s="171"/>
      <c r="H185" s="171"/>
      <c r="I185" s="171"/>
      <c r="J185" s="114" t="s">
        <v>154</v>
      </c>
      <c r="K185" s="115">
        <v>26.43</v>
      </c>
      <c r="L185" s="172">
        <v>0</v>
      </c>
      <c r="M185" s="171"/>
      <c r="N185" s="172">
        <f>ROUND($L$185*$K$185,3)</f>
        <v>0</v>
      </c>
      <c r="O185" s="171"/>
      <c r="P185" s="171"/>
      <c r="Q185" s="171"/>
      <c r="R185" s="20"/>
      <c r="T185" s="116"/>
      <c r="U185" s="26" t="s">
        <v>34</v>
      </c>
      <c r="V185" s="117">
        <v>0</v>
      </c>
      <c r="W185" s="117">
        <f>$V$185*$K$185</f>
        <v>0</v>
      </c>
      <c r="X185" s="117">
        <v>0</v>
      </c>
      <c r="Y185" s="117">
        <f>$X$185*$K$185</f>
        <v>0</v>
      </c>
      <c r="Z185" s="117">
        <v>0</v>
      </c>
      <c r="AA185" s="118">
        <f>$Z$185*$K$185</f>
        <v>0</v>
      </c>
      <c r="AR185" s="6" t="s">
        <v>143</v>
      </c>
      <c r="AT185" s="6" t="s">
        <v>140</v>
      </c>
      <c r="AU185" s="6" t="s">
        <v>144</v>
      </c>
      <c r="AY185" s="6" t="s">
        <v>139</v>
      </c>
      <c r="BE185" s="119">
        <f>IF($U$185="základná",$N$185,0)</f>
        <v>0</v>
      </c>
      <c r="BF185" s="119">
        <f>IF($U$185="znížená",$N$185,0)</f>
        <v>0</v>
      </c>
      <c r="BG185" s="119">
        <f>IF($U$185="zákl. prenesená",$N$185,0)</f>
        <v>0</v>
      </c>
      <c r="BH185" s="119">
        <f>IF($U$185="zníž. prenesená",$N$185,0)</f>
        <v>0</v>
      </c>
      <c r="BI185" s="119">
        <f>IF($U$185="nulová",$N$185,0)</f>
        <v>0</v>
      </c>
      <c r="BJ185" s="6" t="s">
        <v>144</v>
      </c>
      <c r="BK185" s="120">
        <f>ROUND($L$185*$K$185,3)</f>
        <v>0</v>
      </c>
      <c r="BL185" s="6" t="s">
        <v>143</v>
      </c>
      <c r="BM185" s="6" t="s">
        <v>284</v>
      </c>
    </row>
    <row r="186" spans="2:65" s="6" customFormat="1" ht="15.75" customHeight="1">
      <c r="B186" s="19"/>
      <c r="C186" s="121" t="s">
        <v>285</v>
      </c>
      <c r="D186" s="121" t="s">
        <v>187</v>
      </c>
      <c r="E186" s="122"/>
      <c r="F186" s="174" t="s">
        <v>286</v>
      </c>
      <c r="G186" s="175"/>
      <c r="H186" s="175"/>
      <c r="I186" s="175"/>
      <c r="J186" s="123" t="s">
        <v>154</v>
      </c>
      <c r="K186" s="124">
        <v>27.75</v>
      </c>
      <c r="L186" s="176">
        <v>0</v>
      </c>
      <c r="M186" s="175"/>
      <c r="N186" s="176">
        <f>ROUND($L$186*$K$186,3)</f>
        <v>0</v>
      </c>
      <c r="O186" s="171"/>
      <c r="P186" s="171"/>
      <c r="Q186" s="171"/>
      <c r="R186" s="20"/>
      <c r="T186" s="116"/>
      <c r="U186" s="26" t="s">
        <v>34</v>
      </c>
      <c r="V186" s="117">
        <v>0</v>
      </c>
      <c r="W186" s="117">
        <f>$V$186*$K$186</f>
        <v>0</v>
      </c>
      <c r="X186" s="117">
        <v>0</v>
      </c>
      <c r="Y186" s="117">
        <f>$X$186*$K$186</f>
        <v>0</v>
      </c>
      <c r="Z186" s="117">
        <v>0</v>
      </c>
      <c r="AA186" s="118">
        <f>$Z$186*$K$186</f>
        <v>0</v>
      </c>
      <c r="AR186" s="6" t="s">
        <v>190</v>
      </c>
      <c r="AT186" s="6" t="s">
        <v>187</v>
      </c>
      <c r="AU186" s="6" t="s">
        <v>144</v>
      </c>
      <c r="AY186" s="6" t="s">
        <v>139</v>
      </c>
      <c r="BE186" s="119">
        <f>IF($U$186="základná",$N$186,0)</f>
        <v>0</v>
      </c>
      <c r="BF186" s="119">
        <f>IF($U$186="znížená",$N$186,0)</f>
        <v>0</v>
      </c>
      <c r="BG186" s="119">
        <f>IF($U$186="zákl. prenesená",$N$186,0)</f>
        <v>0</v>
      </c>
      <c r="BH186" s="119">
        <f>IF($U$186="zníž. prenesená",$N$186,0)</f>
        <v>0</v>
      </c>
      <c r="BI186" s="119">
        <f>IF($U$186="nulová",$N$186,0)</f>
        <v>0</v>
      </c>
      <c r="BJ186" s="6" t="s">
        <v>144</v>
      </c>
      <c r="BK186" s="120">
        <f>ROUND($L$186*$K$186,3)</f>
        <v>0</v>
      </c>
      <c r="BL186" s="6" t="s">
        <v>143</v>
      </c>
      <c r="BM186" s="6" t="s">
        <v>287</v>
      </c>
    </row>
    <row r="187" spans="2:63" s="102" customFormat="1" ht="30.75" customHeight="1">
      <c r="B187" s="103"/>
      <c r="D187" s="111" t="s">
        <v>105</v>
      </c>
      <c r="E187" s="111"/>
      <c r="F187" s="111"/>
      <c r="G187" s="111"/>
      <c r="H187" s="111"/>
      <c r="I187" s="111"/>
      <c r="J187" s="111"/>
      <c r="K187" s="111"/>
      <c r="L187" s="111"/>
      <c r="M187" s="111"/>
      <c r="N187" s="167">
        <f>$BK$187</f>
        <v>0</v>
      </c>
      <c r="O187" s="168"/>
      <c r="P187" s="168"/>
      <c r="Q187" s="168"/>
      <c r="R187" s="106"/>
      <c r="T187" s="107"/>
      <c r="W187" s="108">
        <f>SUM($W$188:$W$205)</f>
        <v>181.22028116999996</v>
      </c>
      <c r="Y187" s="108">
        <f>SUM($Y$188:$Y$205)</f>
        <v>2.52574526</v>
      </c>
      <c r="AA187" s="109">
        <f>SUM($AA$188:$AA$205)</f>
        <v>0</v>
      </c>
      <c r="AR187" s="105" t="s">
        <v>74</v>
      </c>
      <c r="AT187" s="105" t="s">
        <v>66</v>
      </c>
      <c r="AU187" s="105" t="s">
        <v>74</v>
      </c>
      <c r="AY187" s="105" t="s">
        <v>139</v>
      </c>
      <c r="BK187" s="110">
        <f>SUM($BK$188:$BK$205)</f>
        <v>0</v>
      </c>
    </row>
    <row r="188" spans="2:65" s="6" customFormat="1" ht="27" customHeight="1">
      <c r="B188" s="19"/>
      <c r="C188" s="112" t="s">
        <v>288</v>
      </c>
      <c r="D188" s="112" t="s">
        <v>140</v>
      </c>
      <c r="E188" s="113"/>
      <c r="F188" s="170" t="s">
        <v>289</v>
      </c>
      <c r="G188" s="171"/>
      <c r="H188" s="171"/>
      <c r="I188" s="171"/>
      <c r="J188" s="114" t="s">
        <v>154</v>
      </c>
      <c r="K188" s="115">
        <v>14.2</v>
      </c>
      <c r="L188" s="172">
        <v>0</v>
      </c>
      <c r="M188" s="171"/>
      <c r="N188" s="172">
        <f>ROUND($L$188*$K$188,3)</f>
        <v>0</v>
      </c>
      <c r="O188" s="171"/>
      <c r="P188" s="171"/>
      <c r="Q188" s="171"/>
      <c r="R188" s="20"/>
      <c r="T188" s="116"/>
      <c r="U188" s="26" t="s">
        <v>34</v>
      </c>
      <c r="V188" s="117">
        <v>0</v>
      </c>
      <c r="W188" s="117">
        <f>$V$188*$K$188</f>
        <v>0</v>
      </c>
      <c r="X188" s="117">
        <v>0</v>
      </c>
      <c r="Y188" s="117">
        <f>$X$188*$K$188</f>
        <v>0</v>
      </c>
      <c r="Z188" s="117">
        <v>0</v>
      </c>
      <c r="AA188" s="118">
        <f>$Z$188*$K$188</f>
        <v>0</v>
      </c>
      <c r="AR188" s="6" t="s">
        <v>143</v>
      </c>
      <c r="AT188" s="6" t="s">
        <v>140</v>
      </c>
      <c r="AU188" s="6" t="s">
        <v>144</v>
      </c>
      <c r="AY188" s="6" t="s">
        <v>139</v>
      </c>
      <c r="BE188" s="119">
        <f>IF($U$188="základná",$N$188,0)</f>
        <v>0</v>
      </c>
      <c r="BF188" s="119">
        <f>IF($U$188="znížená",$N$188,0)</f>
        <v>0</v>
      </c>
      <c r="BG188" s="119">
        <f>IF($U$188="zákl. prenesená",$N$188,0)</f>
        <v>0</v>
      </c>
      <c r="BH188" s="119">
        <f>IF($U$188="zníž. prenesená",$N$188,0)</f>
        <v>0</v>
      </c>
      <c r="BI188" s="119">
        <f>IF($U$188="nulová",$N$188,0)</f>
        <v>0</v>
      </c>
      <c r="BJ188" s="6" t="s">
        <v>144</v>
      </c>
      <c r="BK188" s="120">
        <f>ROUND($L$188*$K$188,3)</f>
        <v>0</v>
      </c>
      <c r="BL188" s="6" t="s">
        <v>143</v>
      </c>
      <c r="BM188" s="6" t="s">
        <v>290</v>
      </c>
    </row>
    <row r="189" spans="2:65" s="6" customFormat="1" ht="27" customHeight="1">
      <c r="B189" s="19"/>
      <c r="C189" s="112" t="s">
        <v>291</v>
      </c>
      <c r="D189" s="112" t="s">
        <v>140</v>
      </c>
      <c r="E189" s="113"/>
      <c r="F189" s="170" t="s">
        <v>292</v>
      </c>
      <c r="G189" s="171"/>
      <c r="H189" s="171"/>
      <c r="I189" s="171"/>
      <c r="J189" s="114" t="s">
        <v>154</v>
      </c>
      <c r="K189" s="115">
        <v>4.655</v>
      </c>
      <c r="L189" s="172">
        <v>0</v>
      </c>
      <c r="M189" s="171"/>
      <c r="N189" s="172">
        <f>ROUND($L$189*$K$189,3)</f>
        <v>0</v>
      </c>
      <c r="O189" s="171"/>
      <c r="P189" s="171"/>
      <c r="Q189" s="171"/>
      <c r="R189" s="20"/>
      <c r="T189" s="116"/>
      <c r="U189" s="26" t="s">
        <v>34</v>
      </c>
      <c r="V189" s="117">
        <v>0</v>
      </c>
      <c r="W189" s="117">
        <f>$V$189*$K$189</f>
        <v>0</v>
      </c>
      <c r="X189" s="117">
        <v>0</v>
      </c>
      <c r="Y189" s="117">
        <f>$X$189*$K$189</f>
        <v>0</v>
      </c>
      <c r="Z189" s="117">
        <v>0</v>
      </c>
      <c r="AA189" s="118">
        <f>$Z$189*$K$189</f>
        <v>0</v>
      </c>
      <c r="AR189" s="6" t="s">
        <v>143</v>
      </c>
      <c r="AT189" s="6" t="s">
        <v>140</v>
      </c>
      <c r="AU189" s="6" t="s">
        <v>144</v>
      </c>
      <c r="AY189" s="6" t="s">
        <v>139</v>
      </c>
      <c r="BE189" s="119">
        <f>IF($U$189="základná",$N$189,0)</f>
        <v>0</v>
      </c>
      <c r="BF189" s="119">
        <f>IF($U$189="znížená",$N$189,0)</f>
        <v>0</v>
      </c>
      <c r="BG189" s="119">
        <f>IF($U$189="zákl. prenesená",$N$189,0)</f>
        <v>0</v>
      </c>
      <c r="BH189" s="119">
        <f>IF($U$189="zníž. prenesená",$N$189,0)</f>
        <v>0</v>
      </c>
      <c r="BI189" s="119">
        <f>IF($U$189="nulová",$N$189,0)</f>
        <v>0</v>
      </c>
      <c r="BJ189" s="6" t="s">
        <v>144</v>
      </c>
      <c r="BK189" s="120">
        <f>ROUND($L$189*$K$189,3)</f>
        <v>0</v>
      </c>
      <c r="BL189" s="6" t="s">
        <v>143</v>
      </c>
      <c r="BM189" s="6" t="s">
        <v>293</v>
      </c>
    </row>
    <row r="190" spans="2:65" s="6" customFormat="1" ht="27" customHeight="1">
      <c r="B190" s="19"/>
      <c r="C190" s="112" t="s">
        <v>294</v>
      </c>
      <c r="D190" s="112" t="s">
        <v>140</v>
      </c>
      <c r="E190" s="113"/>
      <c r="F190" s="170" t="s">
        <v>295</v>
      </c>
      <c r="G190" s="171"/>
      <c r="H190" s="171"/>
      <c r="I190" s="171"/>
      <c r="J190" s="114" t="s">
        <v>154</v>
      </c>
      <c r="K190" s="115">
        <v>109.889</v>
      </c>
      <c r="L190" s="172">
        <v>0</v>
      </c>
      <c r="M190" s="171"/>
      <c r="N190" s="172">
        <f>ROUND($L$190*$K$190,3)</f>
        <v>0</v>
      </c>
      <c r="O190" s="171"/>
      <c r="P190" s="171"/>
      <c r="Q190" s="171"/>
      <c r="R190" s="20"/>
      <c r="T190" s="116"/>
      <c r="U190" s="26" t="s">
        <v>34</v>
      </c>
      <c r="V190" s="117">
        <v>0</v>
      </c>
      <c r="W190" s="117">
        <f>$V$190*$K$190</f>
        <v>0</v>
      </c>
      <c r="X190" s="117">
        <v>0</v>
      </c>
      <c r="Y190" s="117">
        <f>$X$190*$K$190</f>
        <v>0</v>
      </c>
      <c r="Z190" s="117">
        <v>0</v>
      </c>
      <c r="AA190" s="118">
        <f>$Z$190*$K$190</f>
        <v>0</v>
      </c>
      <c r="AR190" s="6" t="s">
        <v>143</v>
      </c>
      <c r="AT190" s="6" t="s">
        <v>140</v>
      </c>
      <c r="AU190" s="6" t="s">
        <v>144</v>
      </c>
      <c r="AY190" s="6" t="s">
        <v>139</v>
      </c>
      <c r="BE190" s="119">
        <f>IF($U$190="základná",$N$190,0)</f>
        <v>0</v>
      </c>
      <c r="BF190" s="119">
        <f>IF($U$190="znížená",$N$190,0)</f>
        <v>0</v>
      </c>
      <c r="BG190" s="119">
        <f>IF($U$190="zákl. prenesená",$N$190,0)</f>
        <v>0</v>
      </c>
      <c r="BH190" s="119">
        <f>IF($U$190="zníž. prenesená",$N$190,0)</f>
        <v>0</v>
      </c>
      <c r="BI190" s="119">
        <f>IF($U$190="nulová",$N$190,0)</f>
        <v>0</v>
      </c>
      <c r="BJ190" s="6" t="s">
        <v>144</v>
      </c>
      <c r="BK190" s="120">
        <f>ROUND($L$190*$K$190,3)</f>
        <v>0</v>
      </c>
      <c r="BL190" s="6" t="s">
        <v>143</v>
      </c>
      <c r="BM190" s="6" t="s">
        <v>296</v>
      </c>
    </row>
    <row r="191" spans="2:65" s="6" customFormat="1" ht="27" customHeight="1">
      <c r="B191" s="19"/>
      <c r="C191" s="112" t="s">
        <v>297</v>
      </c>
      <c r="D191" s="112" t="s">
        <v>140</v>
      </c>
      <c r="E191" s="113"/>
      <c r="F191" s="170" t="s">
        <v>298</v>
      </c>
      <c r="G191" s="171"/>
      <c r="H191" s="171"/>
      <c r="I191" s="171"/>
      <c r="J191" s="114" t="s">
        <v>154</v>
      </c>
      <c r="K191" s="115">
        <v>109.889</v>
      </c>
      <c r="L191" s="172">
        <v>0</v>
      </c>
      <c r="M191" s="171"/>
      <c r="N191" s="172">
        <f>ROUND($L$191*$K$191,3)</f>
        <v>0</v>
      </c>
      <c r="O191" s="171"/>
      <c r="P191" s="171"/>
      <c r="Q191" s="171"/>
      <c r="R191" s="20"/>
      <c r="T191" s="116"/>
      <c r="U191" s="26" t="s">
        <v>34</v>
      </c>
      <c r="V191" s="117">
        <v>0</v>
      </c>
      <c r="W191" s="117">
        <f>$V$191*$K$191</f>
        <v>0</v>
      </c>
      <c r="X191" s="117">
        <v>0</v>
      </c>
      <c r="Y191" s="117">
        <f>$X$191*$K$191</f>
        <v>0</v>
      </c>
      <c r="Z191" s="117">
        <v>0</v>
      </c>
      <c r="AA191" s="118">
        <f>$Z$191*$K$191</f>
        <v>0</v>
      </c>
      <c r="AR191" s="6" t="s">
        <v>143</v>
      </c>
      <c r="AT191" s="6" t="s">
        <v>140</v>
      </c>
      <c r="AU191" s="6" t="s">
        <v>144</v>
      </c>
      <c r="AY191" s="6" t="s">
        <v>139</v>
      </c>
      <c r="BE191" s="119">
        <f>IF($U$191="základná",$N$191,0)</f>
        <v>0</v>
      </c>
      <c r="BF191" s="119">
        <f>IF($U$191="znížená",$N$191,0)</f>
        <v>0</v>
      </c>
      <c r="BG191" s="119">
        <f>IF($U$191="zákl. prenesená",$N$191,0)</f>
        <v>0</v>
      </c>
      <c r="BH191" s="119">
        <f>IF($U$191="zníž. prenesená",$N$191,0)</f>
        <v>0</v>
      </c>
      <c r="BI191" s="119">
        <f>IF($U$191="nulová",$N$191,0)</f>
        <v>0</v>
      </c>
      <c r="BJ191" s="6" t="s">
        <v>144</v>
      </c>
      <c r="BK191" s="120">
        <f>ROUND($L$191*$K$191,3)</f>
        <v>0</v>
      </c>
      <c r="BL191" s="6" t="s">
        <v>143</v>
      </c>
      <c r="BM191" s="6" t="s">
        <v>299</v>
      </c>
    </row>
    <row r="192" spans="2:65" s="6" customFormat="1" ht="27" customHeight="1">
      <c r="B192" s="19"/>
      <c r="C192" s="112" t="s">
        <v>300</v>
      </c>
      <c r="D192" s="112" t="s">
        <v>140</v>
      </c>
      <c r="E192" s="113"/>
      <c r="F192" s="170" t="s">
        <v>301</v>
      </c>
      <c r="G192" s="171"/>
      <c r="H192" s="171"/>
      <c r="I192" s="171"/>
      <c r="J192" s="114" t="s">
        <v>154</v>
      </c>
      <c r="K192" s="115">
        <v>109.889</v>
      </c>
      <c r="L192" s="172">
        <v>0</v>
      </c>
      <c r="M192" s="171"/>
      <c r="N192" s="172">
        <f>ROUND($L$192*$K$192,3)</f>
        <v>0</v>
      </c>
      <c r="O192" s="171"/>
      <c r="P192" s="171"/>
      <c r="Q192" s="171"/>
      <c r="R192" s="20"/>
      <c r="T192" s="116"/>
      <c r="U192" s="26" t="s">
        <v>34</v>
      </c>
      <c r="V192" s="117">
        <v>0</v>
      </c>
      <c r="W192" s="117">
        <f>$V$192*$K$192</f>
        <v>0</v>
      </c>
      <c r="X192" s="117">
        <v>0</v>
      </c>
      <c r="Y192" s="117">
        <f>$X$192*$K$192</f>
        <v>0</v>
      </c>
      <c r="Z192" s="117">
        <v>0</v>
      </c>
      <c r="AA192" s="118">
        <f>$Z$192*$K$192</f>
        <v>0</v>
      </c>
      <c r="AR192" s="6" t="s">
        <v>143</v>
      </c>
      <c r="AT192" s="6" t="s">
        <v>140</v>
      </c>
      <c r="AU192" s="6" t="s">
        <v>144</v>
      </c>
      <c r="AY192" s="6" t="s">
        <v>139</v>
      </c>
      <c r="BE192" s="119">
        <f>IF($U$192="základná",$N$192,0)</f>
        <v>0</v>
      </c>
      <c r="BF192" s="119">
        <f>IF($U$192="znížená",$N$192,0)</f>
        <v>0</v>
      </c>
      <c r="BG192" s="119">
        <f>IF($U$192="zákl. prenesená",$N$192,0)</f>
        <v>0</v>
      </c>
      <c r="BH192" s="119">
        <f>IF($U$192="zníž. prenesená",$N$192,0)</f>
        <v>0</v>
      </c>
      <c r="BI192" s="119">
        <f>IF($U$192="nulová",$N$192,0)</f>
        <v>0</v>
      </c>
      <c r="BJ192" s="6" t="s">
        <v>144</v>
      </c>
      <c r="BK192" s="120">
        <f>ROUND($L$192*$K$192,3)</f>
        <v>0</v>
      </c>
      <c r="BL192" s="6" t="s">
        <v>143</v>
      </c>
      <c r="BM192" s="6" t="s">
        <v>302</v>
      </c>
    </row>
    <row r="193" spans="2:65" s="6" customFormat="1" ht="27" customHeight="1">
      <c r="B193" s="19"/>
      <c r="C193" s="112" t="s">
        <v>303</v>
      </c>
      <c r="D193" s="112" t="s">
        <v>140</v>
      </c>
      <c r="E193" s="113"/>
      <c r="F193" s="170" t="s">
        <v>304</v>
      </c>
      <c r="G193" s="171"/>
      <c r="H193" s="171"/>
      <c r="I193" s="171"/>
      <c r="J193" s="114" t="s">
        <v>154</v>
      </c>
      <c r="K193" s="115">
        <v>105.235</v>
      </c>
      <c r="L193" s="172">
        <v>0</v>
      </c>
      <c r="M193" s="171"/>
      <c r="N193" s="172">
        <f>ROUND($L$193*$K$193,3)</f>
        <v>0</v>
      </c>
      <c r="O193" s="171"/>
      <c r="P193" s="171"/>
      <c r="Q193" s="171"/>
      <c r="R193" s="20"/>
      <c r="T193" s="116"/>
      <c r="U193" s="26" t="s">
        <v>34</v>
      </c>
      <c r="V193" s="117">
        <v>0</v>
      </c>
      <c r="W193" s="117">
        <f>$V$193*$K$193</f>
        <v>0</v>
      </c>
      <c r="X193" s="117">
        <v>0</v>
      </c>
      <c r="Y193" s="117">
        <f>$X$193*$K$193</f>
        <v>0</v>
      </c>
      <c r="Z193" s="117">
        <v>0</v>
      </c>
      <c r="AA193" s="118">
        <f>$Z$193*$K$193</f>
        <v>0</v>
      </c>
      <c r="AR193" s="6" t="s">
        <v>143</v>
      </c>
      <c r="AT193" s="6" t="s">
        <v>140</v>
      </c>
      <c r="AU193" s="6" t="s">
        <v>144</v>
      </c>
      <c r="AY193" s="6" t="s">
        <v>139</v>
      </c>
      <c r="BE193" s="119">
        <f>IF($U$193="základná",$N$193,0)</f>
        <v>0</v>
      </c>
      <c r="BF193" s="119">
        <f>IF($U$193="znížená",$N$193,0)</f>
        <v>0</v>
      </c>
      <c r="BG193" s="119">
        <f>IF($U$193="zákl. prenesená",$N$193,0)</f>
        <v>0</v>
      </c>
      <c r="BH193" s="119">
        <f>IF($U$193="zníž. prenesená",$N$193,0)</f>
        <v>0</v>
      </c>
      <c r="BI193" s="119">
        <f>IF($U$193="nulová",$N$193,0)</f>
        <v>0</v>
      </c>
      <c r="BJ193" s="6" t="s">
        <v>144</v>
      </c>
      <c r="BK193" s="120">
        <f>ROUND($L$193*$K$193,3)</f>
        <v>0</v>
      </c>
      <c r="BL193" s="6" t="s">
        <v>143</v>
      </c>
      <c r="BM193" s="6" t="s">
        <v>305</v>
      </c>
    </row>
    <row r="194" spans="2:65" s="6" customFormat="1" ht="39" customHeight="1">
      <c r="B194" s="19"/>
      <c r="C194" s="112" t="s">
        <v>306</v>
      </c>
      <c r="D194" s="112" t="s">
        <v>140</v>
      </c>
      <c r="E194" s="113"/>
      <c r="F194" s="170" t="s">
        <v>307</v>
      </c>
      <c r="G194" s="171"/>
      <c r="H194" s="171"/>
      <c r="I194" s="171"/>
      <c r="J194" s="114" t="s">
        <v>154</v>
      </c>
      <c r="K194" s="115">
        <v>109.889</v>
      </c>
      <c r="L194" s="172">
        <v>0</v>
      </c>
      <c r="M194" s="171"/>
      <c r="N194" s="172">
        <f>ROUND($L$194*$K$194,3)</f>
        <v>0</v>
      </c>
      <c r="O194" s="171"/>
      <c r="P194" s="171"/>
      <c r="Q194" s="171"/>
      <c r="R194" s="20"/>
      <c r="T194" s="116"/>
      <c r="U194" s="26" t="s">
        <v>34</v>
      </c>
      <c r="V194" s="117">
        <v>0.30797</v>
      </c>
      <c r="W194" s="117">
        <f>$V$194*$K$194</f>
        <v>33.84251533</v>
      </c>
      <c r="X194" s="117">
        <v>0.00368</v>
      </c>
      <c r="Y194" s="117">
        <f>$X$194*$K$194</f>
        <v>0.40439152</v>
      </c>
      <c r="Z194" s="117">
        <v>0</v>
      </c>
      <c r="AA194" s="118">
        <f>$Z$194*$K$194</f>
        <v>0</v>
      </c>
      <c r="AR194" s="6" t="s">
        <v>143</v>
      </c>
      <c r="AT194" s="6" t="s">
        <v>140</v>
      </c>
      <c r="AU194" s="6" t="s">
        <v>144</v>
      </c>
      <c r="AY194" s="6" t="s">
        <v>139</v>
      </c>
      <c r="BE194" s="119">
        <f>IF($U$194="základná",$N$194,0)</f>
        <v>0</v>
      </c>
      <c r="BF194" s="119">
        <f>IF($U$194="znížená",$N$194,0)</f>
        <v>0</v>
      </c>
      <c r="BG194" s="119">
        <f>IF($U$194="zákl. prenesená",$N$194,0)</f>
        <v>0</v>
      </c>
      <c r="BH194" s="119">
        <f>IF($U$194="zníž. prenesená",$N$194,0)</f>
        <v>0</v>
      </c>
      <c r="BI194" s="119">
        <f>IF($U$194="nulová",$N$194,0)</f>
        <v>0</v>
      </c>
      <c r="BJ194" s="6" t="s">
        <v>144</v>
      </c>
      <c r="BK194" s="120">
        <f>ROUND($L$194*$K$194,3)</f>
        <v>0</v>
      </c>
      <c r="BL194" s="6" t="s">
        <v>143</v>
      </c>
      <c r="BM194" s="6" t="s">
        <v>308</v>
      </c>
    </row>
    <row r="195" spans="2:65" s="6" customFormat="1" ht="39" customHeight="1">
      <c r="B195" s="19"/>
      <c r="C195" s="112" t="s">
        <v>309</v>
      </c>
      <c r="D195" s="112" t="s">
        <v>140</v>
      </c>
      <c r="E195" s="113"/>
      <c r="F195" s="170" t="s">
        <v>310</v>
      </c>
      <c r="G195" s="171"/>
      <c r="H195" s="171"/>
      <c r="I195" s="171"/>
      <c r="J195" s="114" t="s">
        <v>154</v>
      </c>
      <c r="K195" s="115">
        <v>11.717</v>
      </c>
      <c r="L195" s="172">
        <v>0</v>
      </c>
      <c r="M195" s="171"/>
      <c r="N195" s="172">
        <f>ROUND($L$195*$K$195,3)</f>
        <v>0</v>
      </c>
      <c r="O195" s="171"/>
      <c r="P195" s="171"/>
      <c r="Q195" s="171"/>
      <c r="R195" s="20"/>
      <c r="T195" s="116"/>
      <c r="U195" s="26" t="s">
        <v>34</v>
      </c>
      <c r="V195" s="117">
        <v>0.08202</v>
      </c>
      <c r="W195" s="117">
        <f>$V$195*$K$195</f>
        <v>0.96102834</v>
      </c>
      <c r="X195" s="117">
        <v>0.0001</v>
      </c>
      <c r="Y195" s="117">
        <f>$X$195*$K$195</f>
        <v>0.0011717000000000001</v>
      </c>
      <c r="Z195" s="117">
        <v>0</v>
      </c>
      <c r="AA195" s="118">
        <f>$Z$195*$K$195</f>
        <v>0</v>
      </c>
      <c r="AR195" s="6" t="s">
        <v>143</v>
      </c>
      <c r="AT195" s="6" t="s">
        <v>140</v>
      </c>
      <c r="AU195" s="6" t="s">
        <v>144</v>
      </c>
      <c r="AY195" s="6" t="s">
        <v>139</v>
      </c>
      <c r="BE195" s="119">
        <f>IF($U$195="základná",$N$195,0)</f>
        <v>0</v>
      </c>
      <c r="BF195" s="119">
        <f>IF($U$195="znížená",$N$195,0)</f>
        <v>0</v>
      </c>
      <c r="BG195" s="119">
        <f>IF($U$195="zákl. prenesená",$N$195,0)</f>
        <v>0</v>
      </c>
      <c r="BH195" s="119">
        <f>IF($U$195="zníž. prenesená",$N$195,0)</f>
        <v>0</v>
      </c>
      <c r="BI195" s="119">
        <f>IF($U$195="nulová",$N$195,0)</f>
        <v>0</v>
      </c>
      <c r="BJ195" s="6" t="s">
        <v>144</v>
      </c>
      <c r="BK195" s="120">
        <f>ROUND($L$195*$K$195,3)</f>
        <v>0</v>
      </c>
      <c r="BL195" s="6" t="s">
        <v>143</v>
      </c>
      <c r="BM195" s="6" t="s">
        <v>311</v>
      </c>
    </row>
    <row r="196" spans="2:65" s="6" customFormat="1" ht="27" customHeight="1">
      <c r="B196" s="19"/>
      <c r="C196" s="112" t="s">
        <v>312</v>
      </c>
      <c r="D196" s="112" t="s">
        <v>140</v>
      </c>
      <c r="E196" s="113"/>
      <c r="F196" s="170" t="s">
        <v>313</v>
      </c>
      <c r="G196" s="171"/>
      <c r="H196" s="171"/>
      <c r="I196" s="171"/>
      <c r="J196" s="114" t="s">
        <v>154</v>
      </c>
      <c r="K196" s="115">
        <v>140.277</v>
      </c>
      <c r="L196" s="172">
        <v>0</v>
      </c>
      <c r="M196" s="171"/>
      <c r="N196" s="172">
        <f>ROUND($L$196*$K$196,3)</f>
        <v>0</v>
      </c>
      <c r="O196" s="171"/>
      <c r="P196" s="171"/>
      <c r="Q196" s="171"/>
      <c r="R196" s="20"/>
      <c r="T196" s="116"/>
      <c r="U196" s="26" t="s">
        <v>34</v>
      </c>
      <c r="V196" s="117">
        <v>0</v>
      </c>
      <c r="W196" s="117">
        <f>$V$196*$K$196</f>
        <v>0</v>
      </c>
      <c r="X196" s="117">
        <v>0</v>
      </c>
      <c r="Y196" s="117">
        <f>$X$196*$K$196</f>
        <v>0</v>
      </c>
      <c r="Z196" s="117">
        <v>0</v>
      </c>
      <c r="AA196" s="118">
        <f>$Z$196*$K$196</f>
        <v>0</v>
      </c>
      <c r="AR196" s="6" t="s">
        <v>143</v>
      </c>
      <c r="AT196" s="6" t="s">
        <v>140</v>
      </c>
      <c r="AU196" s="6" t="s">
        <v>144</v>
      </c>
      <c r="AY196" s="6" t="s">
        <v>139</v>
      </c>
      <c r="BE196" s="119">
        <f>IF($U$196="základná",$N$196,0)</f>
        <v>0</v>
      </c>
      <c r="BF196" s="119">
        <f>IF($U$196="znížená",$N$196,0)</f>
        <v>0</v>
      </c>
      <c r="BG196" s="119">
        <f>IF($U$196="zákl. prenesená",$N$196,0)</f>
        <v>0</v>
      </c>
      <c r="BH196" s="119">
        <f>IF($U$196="zníž. prenesená",$N$196,0)</f>
        <v>0</v>
      </c>
      <c r="BI196" s="119">
        <f>IF($U$196="nulová",$N$196,0)</f>
        <v>0</v>
      </c>
      <c r="BJ196" s="6" t="s">
        <v>144</v>
      </c>
      <c r="BK196" s="120">
        <f>ROUND($L$196*$K$196,3)</f>
        <v>0</v>
      </c>
      <c r="BL196" s="6" t="s">
        <v>143</v>
      </c>
      <c r="BM196" s="6" t="s">
        <v>314</v>
      </c>
    </row>
    <row r="197" spans="2:65" s="6" customFormat="1" ht="27" customHeight="1">
      <c r="B197" s="19"/>
      <c r="C197" s="112" t="s">
        <v>315</v>
      </c>
      <c r="D197" s="112" t="s">
        <v>140</v>
      </c>
      <c r="E197" s="113"/>
      <c r="F197" s="170" t="s">
        <v>316</v>
      </c>
      <c r="G197" s="171"/>
      <c r="H197" s="171"/>
      <c r="I197" s="171"/>
      <c r="J197" s="114" t="s">
        <v>154</v>
      </c>
      <c r="K197" s="115">
        <v>11.877</v>
      </c>
      <c r="L197" s="172">
        <v>0</v>
      </c>
      <c r="M197" s="171"/>
      <c r="N197" s="172">
        <f>ROUND($L$197*$K$197,3)</f>
        <v>0</v>
      </c>
      <c r="O197" s="171"/>
      <c r="P197" s="171"/>
      <c r="Q197" s="171"/>
      <c r="R197" s="20"/>
      <c r="T197" s="116"/>
      <c r="U197" s="26" t="s">
        <v>34</v>
      </c>
      <c r="V197" s="117">
        <v>0</v>
      </c>
      <c r="W197" s="117">
        <f>$V$197*$K$197</f>
        <v>0</v>
      </c>
      <c r="X197" s="117">
        <v>0</v>
      </c>
      <c r="Y197" s="117">
        <f>$X$197*$K$197</f>
        <v>0</v>
      </c>
      <c r="Z197" s="117">
        <v>0</v>
      </c>
      <c r="AA197" s="118">
        <f>$Z$197*$K$197</f>
        <v>0</v>
      </c>
      <c r="AR197" s="6" t="s">
        <v>143</v>
      </c>
      <c r="AT197" s="6" t="s">
        <v>140</v>
      </c>
      <c r="AU197" s="6" t="s">
        <v>144</v>
      </c>
      <c r="AY197" s="6" t="s">
        <v>139</v>
      </c>
      <c r="BE197" s="119">
        <f>IF($U$197="základná",$N$197,0)</f>
        <v>0</v>
      </c>
      <c r="BF197" s="119">
        <f>IF($U$197="znížená",$N$197,0)</f>
        <v>0</v>
      </c>
      <c r="BG197" s="119">
        <f>IF($U$197="zákl. prenesená",$N$197,0)</f>
        <v>0</v>
      </c>
      <c r="BH197" s="119">
        <f>IF($U$197="zníž. prenesená",$N$197,0)</f>
        <v>0</v>
      </c>
      <c r="BI197" s="119">
        <f>IF($U$197="nulová",$N$197,0)</f>
        <v>0</v>
      </c>
      <c r="BJ197" s="6" t="s">
        <v>144</v>
      </c>
      <c r="BK197" s="120">
        <f>ROUND($L$197*$K$197,3)</f>
        <v>0</v>
      </c>
      <c r="BL197" s="6" t="s">
        <v>143</v>
      </c>
      <c r="BM197" s="6" t="s">
        <v>317</v>
      </c>
    </row>
    <row r="198" spans="2:65" s="6" customFormat="1" ht="27" customHeight="1">
      <c r="B198" s="19"/>
      <c r="C198" s="112" t="s">
        <v>318</v>
      </c>
      <c r="D198" s="112" t="s">
        <v>140</v>
      </c>
      <c r="E198" s="113"/>
      <c r="F198" s="170" t="s">
        <v>319</v>
      </c>
      <c r="G198" s="171"/>
      <c r="H198" s="171"/>
      <c r="I198" s="171"/>
      <c r="J198" s="114" t="s">
        <v>154</v>
      </c>
      <c r="K198" s="115">
        <v>185.014</v>
      </c>
      <c r="L198" s="172">
        <v>0</v>
      </c>
      <c r="M198" s="171"/>
      <c r="N198" s="172">
        <f>ROUND($L$198*$K$198,3)</f>
        <v>0</v>
      </c>
      <c r="O198" s="171"/>
      <c r="P198" s="171"/>
      <c r="Q198" s="171"/>
      <c r="R198" s="20"/>
      <c r="T198" s="116"/>
      <c r="U198" s="26" t="s">
        <v>34</v>
      </c>
      <c r="V198" s="117">
        <v>0</v>
      </c>
      <c r="W198" s="117">
        <f>$V$198*$K$198</f>
        <v>0</v>
      </c>
      <c r="X198" s="117">
        <v>0</v>
      </c>
      <c r="Y198" s="117">
        <f>$X$198*$K$198</f>
        <v>0</v>
      </c>
      <c r="Z198" s="117">
        <v>0</v>
      </c>
      <c r="AA198" s="118">
        <f>$Z$198*$K$198</f>
        <v>0</v>
      </c>
      <c r="AR198" s="6" t="s">
        <v>143</v>
      </c>
      <c r="AT198" s="6" t="s">
        <v>140</v>
      </c>
      <c r="AU198" s="6" t="s">
        <v>144</v>
      </c>
      <c r="AY198" s="6" t="s">
        <v>139</v>
      </c>
      <c r="BE198" s="119">
        <f>IF($U$198="základná",$N$198,0)</f>
        <v>0</v>
      </c>
      <c r="BF198" s="119">
        <f>IF($U$198="znížená",$N$198,0)</f>
        <v>0</v>
      </c>
      <c r="BG198" s="119">
        <f>IF($U$198="zákl. prenesená",$N$198,0)</f>
        <v>0</v>
      </c>
      <c r="BH198" s="119">
        <f>IF($U$198="zníž. prenesená",$N$198,0)</f>
        <v>0</v>
      </c>
      <c r="BI198" s="119">
        <f>IF($U$198="nulová",$N$198,0)</f>
        <v>0</v>
      </c>
      <c r="BJ198" s="6" t="s">
        <v>144</v>
      </c>
      <c r="BK198" s="120">
        <f>ROUND($L$198*$K$198,3)</f>
        <v>0</v>
      </c>
      <c r="BL198" s="6" t="s">
        <v>143</v>
      </c>
      <c r="BM198" s="6" t="s">
        <v>320</v>
      </c>
    </row>
    <row r="199" spans="2:65" s="6" customFormat="1" ht="39" customHeight="1">
      <c r="B199" s="19"/>
      <c r="C199" s="112" t="s">
        <v>321</v>
      </c>
      <c r="D199" s="112" t="s">
        <v>140</v>
      </c>
      <c r="E199" s="113"/>
      <c r="F199" s="170" t="s">
        <v>322</v>
      </c>
      <c r="G199" s="171"/>
      <c r="H199" s="171"/>
      <c r="I199" s="171"/>
      <c r="J199" s="114" t="s">
        <v>154</v>
      </c>
      <c r="K199" s="115">
        <v>44.737</v>
      </c>
      <c r="L199" s="172">
        <v>0</v>
      </c>
      <c r="M199" s="171"/>
      <c r="N199" s="172">
        <f>ROUND($L$199*$K$199,3)</f>
        <v>0</v>
      </c>
      <c r="O199" s="171"/>
      <c r="P199" s="171"/>
      <c r="Q199" s="171"/>
      <c r="R199" s="20"/>
      <c r="T199" s="116"/>
      <c r="U199" s="26" t="s">
        <v>34</v>
      </c>
      <c r="V199" s="117">
        <v>0.79038</v>
      </c>
      <c r="W199" s="117">
        <f>$V$199*$K$199</f>
        <v>35.35923006</v>
      </c>
      <c r="X199" s="117">
        <v>0.01274</v>
      </c>
      <c r="Y199" s="117">
        <f>$X$199*$K$199</f>
        <v>0.5699493800000001</v>
      </c>
      <c r="Z199" s="117">
        <v>0</v>
      </c>
      <c r="AA199" s="118">
        <f>$Z$199*$K$199</f>
        <v>0</v>
      </c>
      <c r="AR199" s="6" t="s">
        <v>143</v>
      </c>
      <c r="AT199" s="6" t="s">
        <v>140</v>
      </c>
      <c r="AU199" s="6" t="s">
        <v>144</v>
      </c>
      <c r="AY199" s="6" t="s">
        <v>139</v>
      </c>
      <c r="BE199" s="119">
        <f>IF($U$199="základná",$N$199,0)</f>
        <v>0</v>
      </c>
      <c r="BF199" s="119">
        <f>IF($U$199="znížená",$N$199,0)</f>
        <v>0</v>
      </c>
      <c r="BG199" s="119">
        <f>IF($U$199="zákl. prenesená",$N$199,0)</f>
        <v>0</v>
      </c>
      <c r="BH199" s="119">
        <f>IF($U$199="zníž. prenesená",$N$199,0)</f>
        <v>0</v>
      </c>
      <c r="BI199" s="119">
        <f>IF($U$199="nulová",$N$199,0)</f>
        <v>0</v>
      </c>
      <c r="BJ199" s="6" t="s">
        <v>144</v>
      </c>
      <c r="BK199" s="120">
        <f>ROUND($L$199*$K$199,3)</f>
        <v>0</v>
      </c>
      <c r="BL199" s="6" t="s">
        <v>143</v>
      </c>
      <c r="BM199" s="6" t="s">
        <v>323</v>
      </c>
    </row>
    <row r="200" spans="2:65" s="6" customFormat="1" ht="27" customHeight="1">
      <c r="B200" s="19"/>
      <c r="C200" s="112" t="s">
        <v>324</v>
      </c>
      <c r="D200" s="112" t="s">
        <v>140</v>
      </c>
      <c r="E200" s="113"/>
      <c r="F200" s="170" t="s">
        <v>325</v>
      </c>
      <c r="G200" s="171"/>
      <c r="H200" s="171"/>
      <c r="I200" s="171"/>
      <c r="J200" s="114" t="s">
        <v>154</v>
      </c>
      <c r="K200" s="115">
        <v>0.161</v>
      </c>
      <c r="L200" s="172">
        <v>0</v>
      </c>
      <c r="M200" s="171"/>
      <c r="N200" s="172">
        <f>ROUND($L$200*$K$200,3)</f>
        <v>0</v>
      </c>
      <c r="O200" s="171"/>
      <c r="P200" s="171"/>
      <c r="Q200" s="171"/>
      <c r="R200" s="20"/>
      <c r="T200" s="116"/>
      <c r="U200" s="26" t="s">
        <v>34</v>
      </c>
      <c r="V200" s="117">
        <v>1.15138</v>
      </c>
      <c r="W200" s="117">
        <f>$V$200*$K$200</f>
        <v>0.18537218000000003</v>
      </c>
      <c r="X200" s="117">
        <v>0.00978</v>
      </c>
      <c r="Y200" s="117">
        <f>$X$200*$K$200</f>
        <v>0.0015745800000000001</v>
      </c>
      <c r="Z200" s="117">
        <v>0</v>
      </c>
      <c r="AA200" s="118">
        <f>$Z$200*$K$200</f>
        <v>0</v>
      </c>
      <c r="AR200" s="6" t="s">
        <v>143</v>
      </c>
      <c r="AT200" s="6" t="s">
        <v>140</v>
      </c>
      <c r="AU200" s="6" t="s">
        <v>144</v>
      </c>
      <c r="AY200" s="6" t="s">
        <v>139</v>
      </c>
      <c r="BE200" s="119">
        <f>IF($U$200="základná",$N$200,0)</f>
        <v>0</v>
      </c>
      <c r="BF200" s="119">
        <f>IF($U$200="znížená",$N$200,0)</f>
        <v>0</v>
      </c>
      <c r="BG200" s="119">
        <f>IF($U$200="zákl. prenesená",$N$200,0)</f>
        <v>0</v>
      </c>
      <c r="BH200" s="119">
        <f>IF($U$200="zníž. prenesená",$N$200,0)</f>
        <v>0</v>
      </c>
      <c r="BI200" s="119">
        <f>IF($U$200="nulová",$N$200,0)</f>
        <v>0</v>
      </c>
      <c r="BJ200" s="6" t="s">
        <v>144</v>
      </c>
      <c r="BK200" s="120">
        <f>ROUND($L$200*$K$200,3)</f>
        <v>0</v>
      </c>
      <c r="BL200" s="6" t="s">
        <v>143</v>
      </c>
      <c r="BM200" s="6" t="s">
        <v>326</v>
      </c>
    </row>
    <row r="201" spans="2:65" s="6" customFormat="1" ht="39" customHeight="1">
      <c r="B201" s="19"/>
      <c r="C201" s="112" t="s">
        <v>327</v>
      </c>
      <c r="D201" s="112" t="s">
        <v>140</v>
      </c>
      <c r="E201" s="113"/>
      <c r="F201" s="170" t="s">
        <v>328</v>
      </c>
      <c r="G201" s="171"/>
      <c r="H201" s="171"/>
      <c r="I201" s="171"/>
      <c r="J201" s="114" t="s">
        <v>154</v>
      </c>
      <c r="K201" s="115">
        <v>140.277</v>
      </c>
      <c r="L201" s="172">
        <v>0</v>
      </c>
      <c r="M201" s="171"/>
      <c r="N201" s="172">
        <f>ROUND($L$201*$K$201,3)</f>
        <v>0</v>
      </c>
      <c r="O201" s="171"/>
      <c r="P201" s="171"/>
      <c r="Q201" s="171"/>
      <c r="R201" s="20"/>
      <c r="T201" s="116"/>
      <c r="U201" s="26" t="s">
        <v>34</v>
      </c>
      <c r="V201" s="117">
        <v>0.79038</v>
      </c>
      <c r="W201" s="117">
        <f>$V$201*$K$201</f>
        <v>110.87213525999998</v>
      </c>
      <c r="X201" s="117">
        <v>0.01104</v>
      </c>
      <c r="Y201" s="117">
        <f>$X$201*$K$201</f>
        <v>1.5486580799999998</v>
      </c>
      <c r="Z201" s="117">
        <v>0</v>
      </c>
      <c r="AA201" s="118">
        <f>$Z$201*$K$201</f>
        <v>0</v>
      </c>
      <c r="AR201" s="6" t="s">
        <v>143</v>
      </c>
      <c r="AT201" s="6" t="s">
        <v>140</v>
      </c>
      <c r="AU201" s="6" t="s">
        <v>144</v>
      </c>
      <c r="AY201" s="6" t="s">
        <v>139</v>
      </c>
      <c r="BE201" s="119">
        <f>IF($U$201="základná",$N$201,0)</f>
        <v>0</v>
      </c>
      <c r="BF201" s="119">
        <f>IF($U$201="znížená",$N$201,0)</f>
        <v>0</v>
      </c>
      <c r="BG201" s="119">
        <f>IF($U$201="zákl. prenesená",$N$201,0)</f>
        <v>0</v>
      </c>
      <c r="BH201" s="119">
        <f>IF($U$201="zníž. prenesená",$N$201,0)</f>
        <v>0</v>
      </c>
      <c r="BI201" s="119">
        <f>IF($U$201="nulová",$N$201,0)</f>
        <v>0</v>
      </c>
      <c r="BJ201" s="6" t="s">
        <v>144</v>
      </c>
      <c r="BK201" s="120">
        <f>ROUND($L$201*$K$201,3)</f>
        <v>0</v>
      </c>
      <c r="BL201" s="6" t="s">
        <v>143</v>
      </c>
      <c r="BM201" s="6" t="s">
        <v>329</v>
      </c>
    </row>
    <row r="202" spans="2:65" s="6" customFormat="1" ht="27" customHeight="1">
      <c r="B202" s="19"/>
      <c r="C202" s="112" t="s">
        <v>330</v>
      </c>
      <c r="D202" s="112" t="s">
        <v>140</v>
      </c>
      <c r="E202" s="113"/>
      <c r="F202" s="170" t="s">
        <v>331</v>
      </c>
      <c r="G202" s="171"/>
      <c r="H202" s="171"/>
      <c r="I202" s="171"/>
      <c r="J202" s="114" t="s">
        <v>154</v>
      </c>
      <c r="K202" s="115">
        <v>1.209</v>
      </c>
      <c r="L202" s="172">
        <v>0</v>
      </c>
      <c r="M202" s="171"/>
      <c r="N202" s="172">
        <f>ROUND($L$202*$K$202,3)</f>
        <v>0</v>
      </c>
      <c r="O202" s="171"/>
      <c r="P202" s="171"/>
      <c r="Q202" s="171"/>
      <c r="R202" s="20"/>
      <c r="T202" s="116"/>
      <c r="U202" s="26" t="s">
        <v>34</v>
      </c>
      <c r="V202" s="117">
        <v>0</v>
      </c>
      <c r="W202" s="117">
        <f>$V$202*$K$202</f>
        <v>0</v>
      </c>
      <c r="X202" s="117">
        <v>0</v>
      </c>
      <c r="Y202" s="117">
        <f>$X$202*$K$202</f>
        <v>0</v>
      </c>
      <c r="Z202" s="117">
        <v>0</v>
      </c>
      <c r="AA202" s="118">
        <f>$Z$202*$K$202</f>
        <v>0</v>
      </c>
      <c r="AR202" s="6" t="s">
        <v>143</v>
      </c>
      <c r="AT202" s="6" t="s">
        <v>140</v>
      </c>
      <c r="AU202" s="6" t="s">
        <v>144</v>
      </c>
      <c r="AY202" s="6" t="s">
        <v>139</v>
      </c>
      <c r="BE202" s="119">
        <f>IF($U$202="základná",$N$202,0)</f>
        <v>0</v>
      </c>
      <c r="BF202" s="119">
        <f>IF($U$202="znížená",$N$202,0)</f>
        <v>0</v>
      </c>
      <c r="BG202" s="119">
        <f>IF($U$202="zákl. prenesená",$N$202,0)</f>
        <v>0</v>
      </c>
      <c r="BH202" s="119">
        <f>IF($U$202="zníž. prenesená",$N$202,0)</f>
        <v>0</v>
      </c>
      <c r="BI202" s="119">
        <f>IF($U$202="nulová",$N$202,0)</f>
        <v>0</v>
      </c>
      <c r="BJ202" s="6" t="s">
        <v>144</v>
      </c>
      <c r="BK202" s="120">
        <f>ROUND($L$202*$K$202,3)</f>
        <v>0</v>
      </c>
      <c r="BL202" s="6" t="s">
        <v>143</v>
      </c>
      <c r="BM202" s="6" t="s">
        <v>332</v>
      </c>
    </row>
    <row r="203" spans="2:65" s="6" customFormat="1" ht="39" customHeight="1">
      <c r="B203" s="19"/>
      <c r="C203" s="112" t="s">
        <v>333</v>
      </c>
      <c r="D203" s="112" t="s">
        <v>140</v>
      </c>
      <c r="E203" s="113"/>
      <c r="F203" s="170" t="s">
        <v>334</v>
      </c>
      <c r="G203" s="171"/>
      <c r="H203" s="171"/>
      <c r="I203" s="171"/>
      <c r="J203" s="114" t="s">
        <v>154</v>
      </c>
      <c r="K203" s="115">
        <v>50.889</v>
      </c>
      <c r="L203" s="172">
        <v>0</v>
      </c>
      <c r="M203" s="171"/>
      <c r="N203" s="172">
        <f>ROUND($L$203*$K$203,3)</f>
        <v>0</v>
      </c>
      <c r="O203" s="171"/>
      <c r="P203" s="171"/>
      <c r="Q203" s="171"/>
      <c r="R203" s="20"/>
      <c r="T203" s="116"/>
      <c r="U203" s="26" t="s">
        <v>34</v>
      </c>
      <c r="V203" s="117">
        <v>0</v>
      </c>
      <c r="W203" s="117">
        <f>$V$203*$K$203</f>
        <v>0</v>
      </c>
      <c r="X203" s="117">
        <v>0</v>
      </c>
      <c r="Y203" s="117">
        <f>$X$203*$K$203</f>
        <v>0</v>
      </c>
      <c r="Z203" s="117">
        <v>0</v>
      </c>
      <c r="AA203" s="118">
        <f>$Z$203*$K$203</f>
        <v>0</v>
      </c>
      <c r="AR203" s="6" t="s">
        <v>143</v>
      </c>
      <c r="AT203" s="6" t="s">
        <v>140</v>
      </c>
      <c r="AU203" s="6" t="s">
        <v>144</v>
      </c>
      <c r="AY203" s="6" t="s">
        <v>139</v>
      </c>
      <c r="BE203" s="119">
        <f>IF($U$203="základná",$N$203,0)</f>
        <v>0</v>
      </c>
      <c r="BF203" s="119">
        <f>IF($U$203="znížená",$N$203,0)</f>
        <v>0</v>
      </c>
      <c r="BG203" s="119">
        <f>IF($U$203="zákl. prenesená",$N$203,0)</f>
        <v>0</v>
      </c>
      <c r="BH203" s="119">
        <f>IF($U$203="zníž. prenesená",$N$203,0)</f>
        <v>0</v>
      </c>
      <c r="BI203" s="119">
        <f>IF($U$203="nulová",$N$203,0)</f>
        <v>0</v>
      </c>
      <c r="BJ203" s="6" t="s">
        <v>144</v>
      </c>
      <c r="BK203" s="120">
        <f>ROUND($L$203*$K$203,3)</f>
        <v>0</v>
      </c>
      <c r="BL203" s="6" t="s">
        <v>143</v>
      </c>
      <c r="BM203" s="6" t="s">
        <v>335</v>
      </c>
    </row>
    <row r="204" spans="2:65" s="6" customFormat="1" ht="39" customHeight="1">
      <c r="B204" s="19"/>
      <c r="C204" s="112" t="s">
        <v>336</v>
      </c>
      <c r="D204" s="112" t="s">
        <v>140</v>
      </c>
      <c r="E204" s="113"/>
      <c r="F204" s="170" t="s">
        <v>337</v>
      </c>
      <c r="G204" s="171"/>
      <c r="H204" s="171"/>
      <c r="I204" s="171"/>
      <c r="J204" s="114" t="s">
        <v>154</v>
      </c>
      <c r="K204" s="115">
        <v>58.518</v>
      </c>
      <c r="L204" s="172">
        <v>0</v>
      </c>
      <c r="M204" s="171"/>
      <c r="N204" s="172">
        <f>ROUND($L$204*$K$204,3)</f>
        <v>0</v>
      </c>
      <c r="O204" s="171"/>
      <c r="P204" s="171"/>
      <c r="Q204" s="171"/>
      <c r="R204" s="20"/>
      <c r="T204" s="116"/>
      <c r="U204" s="26" t="s">
        <v>34</v>
      </c>
      <c r="V204" s="117">
        <v>0</v>
      </c>
      <c r="W204" s="117">
        <f>$V$204*$K$204</f>
        <v>0</v>
      </c>
      <c r="X204" s="117">
        <v>0</v>
      </c>
      <c r="Y204" s="117">
        <f>$X$204*$K$204</f>
        <v>0</v>
      </c>
      <c r="Z204" s="117">
        <v>0</v>
      </c>
      <c r="AA204" s="118">
        <f>$Z$204*$K$204</f>
        <v>0</v>
      </c>
      <c r="AR204" s="6" t="s">
        <v>143</v>
      </c>
      <c r="AT204" s="6" t="s">
        <v>140</v>
      </c>
      <c r="AU204" s="6" t="s">
        <v>144</v>
      </c>
      <c r="AY204" s="6" t="s">
        <v>139</v>
      </c>
      <c r="BE204" s="119">
        <f>IF($U$204="základná",$N$204,0)</f>
        <v>0</v>
      </c>
      <c r="BF204" s="119">
        <f>IF($U$204="znížená",$N$204,0)</f>
        <v>0</v>
      </c>
      <c r="BG204" s="119">
        <f>IF($U$204="zákl. prenesená",$N$204,0)</f>
        <v>0</v>
      </c>
      <c r="BH204" s="119">
        <f>IF($U$204="zníž. prenesená",$N$204,0)</f>
        <v>0</v>
      </c>
      <c r="BI204" s="119">
        <f>IF($U$204="nulová",$N$204,0)</f>
        <v>0</v>
      </c>
      <c r="BJ204" s="6" t="s">
        <v>144</v>
      </c>
      <c r="BK204" s="120">
        <f>ROUND($L$204*$K$204,3)</f>
        <v>0</v>
      </c>
      <c r="BL204" s="6" t="s">
        <v>143</v>
      </c>
      <c r="BM204" s="6" t="s">
        <v>338</v>
      </c>
    </row>
    <row r="205" spans="2:65" s="6" customFormat="1" ht="27" customHeight="1">
      <c r="B205" s="19"/>
      <c r="C205" s="112" t="s">
        <v>339</v>
      </c>
      <c r="D205" s="112" t="s">
        <v>140</v>
      </c>
      <c r="E205" s="113"/>
      <c r="F205" s="170" t="s">
        <v>340</v>
      </c>
      <c r="G205" s="171"/>
      <c r="H205" s="171"/>
      <c r="I205" s="171"/>
      <c r="J205" s="114" t="s">
        <v>154</v>
      </c>
      <c r="K205" s="115">
        <v>61.589</v>
      </c>
      <c r="L205" s="172">
        <v>0</v>
      </c>
      <c r="M205" s="171"/>
      <c r="N205" s="172">
        <f>ROUND($L$205*$K$205,3)</f>
        <v>0</v>
      </c>
      <c r="O205" s="171"/>
      <c r="P205" s="171"/>
      <c r="Q205" s="171"/>
      <c r="R205" s="20"/>
      <c r="T205" s="116"/>
      <c r="U205" s="26" t="s">
        <v>34</v>
      </c>
      <c r="V205" s="117">
        <v>0</v>
      </c>
      <c r="W205" s="117">
        <f>$V$205*$K$205</f>
        <v>0</v>
      </c>
      <c r="X205" s="117">
        <v>0</v>
      </c>
      <c r="Y205" s="117">
        <f>$X$205*$K$205</f>
        <v>0</v>
      </c>
      <c r="Z205" s="117">
        <v>0</v>
      </c>
      <c r="AA205" s="118">
        <f>$Z$205*$K$205</f>
        <v>0</v>
      </c>
      <c r="AR205" s="6" t="s">
        <v>143</v>
      </c>
      <c r="AT205" s="6" t="s">
        <v>140</v>
      </c>
      <c r="AU205" s="6" t="s">
        <v>144</v>
      </c>
      <c r="AY205" s="6" t="s">
        <v>139</v>
      </c>
      <c r="BE205" s="119">
        <f>IF($U$205="základná",$N$205,0)</f>
        <v>0</v>
      </c>
      <c r="BF205" s="119">
        <f>IF($U$205="znížená",$N$205,0)</f>
        <v>0</v>
      </c>
      <c r="BG205" s="119">
        <f>IF($U$205="zákl. prenesená",$N$205,0)</f>
        <v>0</v>
      </c>
      <c r="BH205" s="119">
        <f>IF($U$205="zníž. prenesená",$N$205,0)</f>
        <v>0</v>
      </c>
      <c r="BI205" s="119">
        <f>IF($U$205="nulová",$N$205,0)</f>
        <v>0</v>
      </c>
      <c r="BJ205" s="6" t="s">
        <v>144</v>
      </c>
      <c r="BK205" s="120">
        <f>ROUND($L$205*$K$205,3)</f>
        <v>0</v>
      </c>
      <c r="BL205" s="6" t="s">
        <v>143</v>
      </c>
      <c r="BM205" s="6" t="s">
        <v>341</v>
      </c>
    </row>
    <row r="206" spans="2:63" s="102" customFormat="1" ht="30.75" customHeight="1">
      <c r="B206" s="103"/>
      <c r="D206" s="111" t="s">
        <v>106</v>
      </c>
      <c r="E206" s="111"/>
      <c r="F206" s="111"/>
      <c r="G206" s="111"/>
      <c r="H206" s="111"/>
      <c r="I206" s="111"/>
      <c r="J206" s="111"/>
      <c r="K206" s="111"/>
      <c r="L206" s="111"/>
      <c r="M206" s="111"/>
      <c r="N206" s="167">
        <f>$BK$206</f>
        <v>0</v>
      </c>
      <c r="O206" s="168"/>
      <c r="P206" s="168"/>
      <c r="Q206" s="168"/>
      <c r="R206" s="106"/>
      <c r="T206" s="107"/>
      <c r="W206" s="108">
        <f>SUM($W$207:$W$226)</f>
        <v>61.33041935999999</v>
      </c>
      <c r="Y206" s="108">
        <f>SUM($Y$207:$Y$226)</f>
        <v>3.45357267</v>
      </c>
      <c r="AA206" s="109">
        <f>SUM($AA$207:$AA$226)</f>
        <v>0</v>
      </c>
      <c r="AR206" s="105" t="s">
        <v>74</v>
      </c>
      <c r="AT206" s="105" t="s">
        <v>66</v>
      </c>
      <c r="AU206" s="105" t="s">
        <v>74</v>
      </c>
      <c r="AY206" s="105" t="s">
        <v>139</v>
      </c>
      <c r="BK206" s="110">
        <f>SUM($BK$207:$BK$226)</f>
        <v>0</v>
      </c>
    </row>
    <row r="207" spans="2:65" s="6" customFormat="1" ht="27" customHeight="1">
      <c r="B207" s="19"/>
      <c r="C207" s="112" t="s">
        <v>342</v>
      </c>
      <c r="D207" s="112" t="s">
        <v>140</v>
      </c>
      <c r="E207" s="113"/>
      <c r="F207" s="170" t="s">
        <v>343</v>
      </c>
      <c r="G207" s="171"/>
      <c r="H207" s="171"/>
      <c r="I207" s="171"/>
      <c r="J207" s="114" t="s">
        <v>209</v>
      </c>
      <c r="K207" s="115">
        <v>39.804</v>
      </c>
      <c r="L207" s="172">
        <v>0</v>
      </c>
      <c r="M207" s="171"/>
      <c r="N207" s="172">
        <f>ROUND($L$207*$K$207,3)</f>
        <v>0</v>
      </c>
      <c r="O207" s="171"/>
      <c r="P207" s="171"/>
      <c r="Q207" s="171"/>
      <c r="R207" s="20"/>
      <c r="T207" s="116"/>
      <c r="U207" s="26" t="s">
        <v>34</v>
      </c>
      <c r="V207" s="117">
        <v>0</v>
      </c>
      <c r="W207" s="117">
        <f>$V$207*$K$207</f>
        <v>0</v>
      </c>
      <c r="X207" s="117">
        <v>0</v>
      </c>
      <c r="Y207" s="117">
        <f>$X$207*$K$207</f>
        <v>0</v>
      </c>
      <c r="Z207" s="117">
        <v>0</v>
      </c>
      <c r="AA207" s="118">
        <f>$Z$207*$K$207</f>
        <v>0</v>
      </c>
      <c r="AR207" s="6" t="s">
        <v>143</v>
      </c>
      <c r="AT207" s="6" t="s">
        <v>140</v>
      </c>
      <c r="AU207" s="6" t="s">
        <v>144</v>
      </c>
      <c r="AY207" s="6" t="s">
        <v>139</v>
      </c>
      <c r="BE207" s="119">
        <f>IF($U$207="základná",$N$207,0)</f>
        <v>0</v>
      </c>
      <c r="BF207" s="119">
        <f>IF($U$207="znížená",$N$207,0)</f>
        <v>0</v>
      </c>
      <c r="BG207" s="119">
        <f>IF($U$207="zákl. prenesená",$N$207,0)</f>
        <v>0</v>
      </c>
      <c r="BH207" s="119">
        <f>IF($U$207="zníž. prenesená",$N$207,0)</f>
        <v>0</v>
      </c>
      <c r="BI207" s="119">
        <f>IF($U$207="nulová",$N$207,0)</f>
        <v>0</v>
      </c>
      <c r="BJ207" s="6" t="s">
        <v>144</v>
      </c>
      <c r="BK207" s="120">
        <f>ROUND($L$207*$K$207,3)</f>
        <v>0</v>
      </c>
      <c r="BL207" s="6" t="s">
        <v>143</v>
      </c>
      <c r="BM207" s="6" t="s">
        <v>344</v>
      </c>
    </row>
    <row r="208" spans="2:65" s="6" customFormat="1" ht="15.75" customHeight="1">
      <c r="B208" s="19"/>
      <c r="C208" s="121" t="s">
        <v>345</v>
      </c>
      <c r="D208" s="121" t="s">
        <v>187</v>
      </c>
      <c r="E208" s="122"/>
      <c r="F208" s="174" t="s">
        <v>346</v>
      </c>
      <c r="G208" s="175"/>
      <c r="H208" s="175"/>
      <c r="I208" s="175"/>
      <c r="J208" s="123" t="s">
        <v>209</v>
      </c>
      <c r="K208" s="124">
        <v>19.902</v>
      </c>
      <c r="L208" s="176">
        <v>0</v>
      </c>
      <c r="M208" s="175"/>
      <c r="N208" s="176">
        <f>ROUND($L$208*$K$208,3)</f>
        <v>0</v>
      </c>
      <c r="O208" s="171"/>
      <c r="P208" s="171"/>
      <c r="Q208" s="171"/>
      <c r="R208" s="20"/>
      <c r="T208" s="116"/>
      <c r="U208" s="26" t="s">
        <v>34</v>
      </c>
      <c r="V208" s="117">
        <v>0</v>
      </c>
      <c r="W208" s="117">
        <f>$V$208*$K$208</f>
        <v>0</v>
      </c>
      <c r="X208" s="117">
        <v>0</v>
      </c>
      <c r="Y208" s="117">
        <f>$X$208*$K$208</f>
        <v>0</v>
      </c>
      <c r="Z208" s="117">
        <v>0</v>
      </c>
      <c r="AA208" s="118">
        <f>$Z$208*$K$208</f>
        <v>0</v>
      </c>
      <c r="AR208" s="6" t="s">
        <v>190</v>
      </c>
      <c r="AT208" s="6" t="s">
        <v>187</v>
      </c>
      <c r="AU208" s="6" t="s">
        <v>144</v>
      </c>
      <c r="AY208" s="6" t="s">
        <v>139</v>
      </c>
      <c r="BE208" s="119">
        <f>IF($U$208="základná",$N$208,0)</f>
        <v>0</v>
      </c>
      <c r="BF208" s="119">
        <f>IF($U$208="znížená",$N$208,0)</f>
        <v>0</v>
      </c>
      <c r="BG208" s="119">
        <f>IF($U$208="zákl. prenesená",$N$208,0)</f>
        <v>0</v>
      </c>
      <c r="BH208" s="119">
        <f>IF($U$208="zníž. prenesená",$N$208,0)</f>
        <v>0</v>
      </c>
      <c r="BI208" s="119">
        <f>IF($U$208="nulová",$N$208,0)</f>
        <v>0</v>
      </c>
      <c r="BJ208" s="6" t="s">
        <v>144</v>
      </c>
      <c r="BK208" s="120">
        <f>ROUND($L$208*$K$208,3)</f>
        <v>0</v>
      </c>
      <c r="BL208" s="6" t="s">
        <v>143</v>
      </c>
      <c r="BM208" s="6" t="s">
        <v>347</v>
      </c>
    </row>
    <row r="209" spans="2:65" s="6" customFormat="1" ht="15.75" customHeight="1">
      <c r="B209" s="19"/>
      <c r="C209" s="121" t="s">
        <v>348</v>
      </c>
      <c r="D209" s="121" t="s">
        <v>187</v>
      </c>
      <c r="E209" s="122"/>
      <c r="F209" s="174" t="s">
        <v>349</v>
      </c>
      <c r="G209" s="175"/>
      <c r="H209" s="175"/>
      <c r="I209" s="175"/>
      <c r="J209" s="123" t="s">
        <v>209</v>
      </c>
      <c r="K209" s="124">
        <v>19.902</v>
      </c>
      <c r="L209" s="176">
        <v>0</v>
      </c>
      <c r="M209" s="175"/>
      <c r="N209" s="176">
        <f>ROUND($L$209*$K$209,3)</f>
        <v>0</v>
      </c>
      <c r="O209" s="171"/>
      <c r="P209" s="171"/>
      <c r="Q209" s="171"/>
      <c r="R209" s="20"/>
      <c r="T209" s="116"/>
      <c r="U209" s="26" t="s">
        <v>34</v>
      </c>
      <c r="V209" s="117">
        <v>0</v>
      </c>
      <c r="W209" s="117">
        <f>$V$209*$K$209</f>
        <v>0</v>
      </c>
      <c r="X209" s="117">
        <v>0</v>
      </c>
      <c r="Y209" s="117">
        <f>$X$209*$K$209</f>
        <v>0</v>
      </c>
      <c r="Z209" s="117">
        <v>0</v>
      </c>
      <c r="AA209" s="118">
        <f>$Z$209*$K$209</f>
        <v>0</v>
      </c>
      <c r="AR209" s="6" t="s">
        <v>190</v>
      </c>
      <c r="AT209" s="6" t="s">
        <v>187</v>
      </c>
      <c r="AU209" s="6" t="s">
        <v>144</v>
      </c>
      <c r="AY209" s="6" t="s">
        <v>139</v>
      </c>
      <c r="BE209" s="119">
        <f>IF($U$209="základná",$N$209,0)</f>
        <v>0</v>
      </c>
      <c r="BF209" s="119">
        <f>IF($U$209="znížená",$N$209,0)</f>
        <v>0</v>
      </c>
      <c r="BG209" s="119">
        <f>IF($U$209="zákl. prenesená",$N$209,0)</f>
        <v>0</v>
      </c>
      <c r="BH209" s="119">
        <f>IF($U$209="zníž. prenesená",$N$209,0)</f>
        <v>0</v>
      </c>
      <c r="BI209" s="119">
        <f>IF($U$209="nulová",$N$209,0)</f>
        <v>0</v>
      </c>
      <c r="BJ209" s="6" t="s">
        <v>144</v>
      </c>
      <c r="BK209" s="120">
        <f>ROUND($L$209*$K$209,3)</f>
        <v>0</v>
      </c>
      <c r="BL209" s="6" t="s">
        <v>143</v>
      </c>
      <c r="BM209" s="6" t="s">
        <v>350</v>
      </c>
    </row>
    <row r="210" spans="2:65" s="6" customFormat="1" ht="27" customHeight="1">
      <c r="B210" s="19"/>
      <c r="C210" s="112" t="s">
        <v>351</v>
      </c>
      <c r="D210" s="112" t="s">
        <v>140</v>
      </c>
      <c r="E210" s="113"/>
      <c r="F210" s="170" t="s">
        <v>352</v>
      </c>
      <c r="G210" s="171"/>
      <c r="H210" s="171"/>
      <c r="I210" s="171"/>
      <c r="J210" s="114" t="s">
        <v>209</v>
      </c>
      <c r="K210" s="115">
        <v>45.582</v>
      </c>
      <c r="L210" s="172">
        <v>0</v>
      </c>
      <c r="M210" s="171"/>
      <c r="N210" s="172">
        <f>ROUND($L$210*$K$210,3)</f>
        <v>0</v>
      </c>
      <c r="O210" s="171"/>
      <c r="P210" s="171"/>
      <c r="Q210" s="171"/>
      <c r="R210" s="20"/>
      <c r="T210" s="116"/>
      <c r="U210" s="26" t="s">
        <v>34</v>
      </c>
      <c r="V210" s="117">
        <v>0</v>
      </c>
      <c r="W210" s="117">
        <f>$V$210*$K$210</f>
        <v>0</v>
      </c>
      <c r="X210" s="117">
        <v>0</v>
      </c>
      <c r="Y210" s="117">
        <f>$X$210*$K$210</f>
        <v>0</v>
      </c>
      <c r="Z210" s="117">
        <v>0</v>
      </c>
      <c r="AA210" s="118">
        <f>$Z$210*$K$210</f>
        <v>0</v>
      </c>
      <c r="AR210" s="6" t="s">
        <v>143</v>
      </c>
      <c r="AT210" s="6" t="s">
        <v>140</v>
      </c>
      <c r="AU210" s="6" t="s">
        <v>144</v>
      </c>
      <c r="AY210" s="6" t="s">
        <v>139</v>
      </c>
      <c r="BE210" s="119">
        <f>IF($U$210="základná",$N$210,0)</f>
        <v>0</v>
      </c>
      <c r="BF210" s="119">
        <f>IF($U$210="znížená",$N$210,0)</f>
        <v>0</v>
      </c>
      <c r="BG210" s="119">
        <f>IF($U$210="zákl. prenesená",$N$210,0)</f>
        <v>0</v>
      </c>
      <c r="BH210" s="119">
        <f>IF($U$210="zníž. prenesená",$N$210,0)</f>
        <v>0</v>
      </c>
      <c r="BI210" s="119">
        <f>IF($U$210="nulová",$N$210,0)</f>
        <v>0</v>
      </c>
      <c r="BJ210" s="6" t="s">
        <v>144</v>
      </c>
      <c r="BK210" s="120">
        <f>ROUND($L$210*$K$210,3)</f>
        <v>0</v>
      </c>
      <c r="BL210" s="6" t="s">
        <v>143</v>
      </c>
      <c r="BM210" s="6" t="s">
        <v>353</v>
      </c>
    </row>
    <row r="211" spans="2:65" s="6" customFormat="1" ht="15.75" customHeight="1">
      <c r="B211" s="19"/>
      <c r="C211" s="121" t="s">
        <v>354</v>
      </c>
      <c r="D211" s="121" t="s">
        <v>187</v>
      </c>
      <c r="E211" s="122"/>
      <c r="F211" s="174" t="s">
        <v>355</v>
      </c>
      <c r="G211" s="175"/>
      <c r="H211" s="175"/>
      <c r="I211" s="175"/>
      <c r="J211" s="123" t="s">
        <v>254</v>
      </c>
      <c r="K211" s="124">
        <v>47.861</v>
      </c>
      <c r="L211" s="176">
        <v>0</v>
      </c>
      <c r="M211" s="175"/>
      <c r="N211" s="176">
        <f>ROUND($L$211*$K$211,3)</f>
        <v>0</v>
      </c>
      <c r="O211" s="171"/>
      <c r="P211" s="171"/>
      <c r="Q211" s="171"/>
      <c r="R211" s="20"/>
      <c r="T211" s="116"/>
      <c r="U211" s="26" t="s">
        <v>34</v>
      </c>
      <c r="V211" s="117">
        <v>0</v>
      </c>
      <c r="W211" s="117">
        <f>$V$211*$K$211</f>
        <v>0</v>
      </c>
      <c r="X211" s="117">
        <v>0</v>
      </c>
      <c r="Y211" s="117">
        <f>$X$211*$K$211</f>
        <v>0</v>
      </c>
      <c r="Z211" s="117">
        <v>0</v>
      </c>
      <c r="AA211" s="118">
        <f>$Z$211*$K$211</f>
        <v>0</v>
      </c>
      <c r="AR211" s="6" t="s">
        <v>190</v>
      </c>
      <c r="AT211" s="6" t="s">
        <v>187</v>
      </c>
      <c r="AU211" s="6" t="s">
        <v>144</v>
      </c>
      <c r="AY211" s="6" t="s">
        <v>139</v>
      </c>
      <c r="BE211" s="119">
        <f>IF($U$211="základná",$N$211,0)</f>
        <v>0</v>
      </c>
      <c r="BF211" s="119">
        <f>IF($U$211="znížená",$N$211,0)</f>
        <v>0</v>
      </c>
      <c r="BG211" s="119">
        <f>IF($U$211="zákl. prenesená",$N$211,0)</f>
        <v>0</v>
      </c>
      <c r="BH211" s="119">
        <f>IF($U$211="zníž. prenesená",$N$211,0)</f>
        <v>0</v>
      </c>
      <c r="BI211" s="119">
        <f>IF($U$211="nulová",$N$211,0)</f>
        <v>0</v>
      </c>
      <c r="BJ211" s="6" t="s">
        <v>144</v>
      </c>
      <c r="BK211" s="120">
        <f>ROUND($L$211*$K$211,3)</f>
        <v>0</v>
      </c>
      <c r="BL211" s="6" t="s">
        <v>143</v>
      </c>
      <c r="BM211" s="6" t="s">
        <v>356</v>
      </c>
    </row>
    <row r="212" spans="2:65" s="6" customFormat="1" ht="39" customHeight="1">
      <c r="B212" s="19"/>
      <c r="C212" s="112" t="s">
        <v>357</v>
      </c>
      <c r="D212" s="112" t="s">
        <v>140</v>
      </c>
      <c r="E212" s="113"/>
      <c r="F212" s="170" t="s">
        <v>358</v>
      </c>
      <c r="G212" s="171"/>
      <c r="H212" s="171"/>
      <c r="I212" s="171"/>
      <c r="J212" s="114" t="s">
        <v>154</v>
      </c>
      <c r="K212" s="115">
        <v>152.154</v>
      </c>
      <c r="L212" s="172">
        <v>0</v>
      </c>
      <c r="M212" s="171"/>
      <c r="N212" s="172">
        <f>ROUND($L$212*$K$212,3)</f>
        <v>0</v>
      </c>
      <c r="O212" s="171"/>
      <c r="P212" s="171"/>
      <c r="Q212" s="171"/>
      <c r="R212" s="20"/>
      <c r="T212" s="116"/>
      <c r="U212" s="26" t="s">
        <v>34</v>
      </c>
      <c r="V212" s="117">
        <v>0.088</v>
      </c>
      <c r="W212" s="117">
        <f>$V$212*$K$212</f>
        <v>13.389551999999998</v>
      </c>
      <c r="X212" s="117">
        <v>0.02103</v>
      </c>
      <c r="Y212" s="117">
        <f>$X$212*$K$212</f>
        <v>3.19979862</v>
      </c>
      <c r="Z212" s="117">
        <v>0</v>
      </c>
      <c r="AA212" s="118">
        <f>$Z$212*$K$212</f>
        <v>0</v>
      </c>
      <c r="AR212" s="6" t="s">
        <v>143</v>
      </c>
      <c r="AT212" s="6" t="s">
        <v>140</v>
      </c>
      <c r="AU212" s="6" t="s">
        <v>144</v>
      </c>
      <c r="AY212" s="6" t="s">
        <v>139</v>
      </c>
      <c r="BE212" s="119">
        <f>IF($U$212="základná",$N$212,0)</f>
        <v>0</v>
      </c>
      <c r="BF212" s="119">
        <f>IF($U$212="znížená",$N$212,0)</f>
        <v>0</v>
      </c>
      <c r="BG212" s="119">
        <f>IF($U$212="zákl. prenesená",$N$212,0)</f>
        <v>0</v>
      </c>
      <c r="BH212" s="119">
        <f>IF($U$212="zníž. prenesená",$N$212,0)</f>
        <v>0</v>
      </c>
      <c r="BI212" s="119">
        <f>IF($U$212="nulová",$N$212,0)</f>
        <v>0</v>
      </c>
      <c r="BJ212" s="6" t="s">
        <v>144</v>
      </c>
      <c r="BK212" s="120">
        <f>ROUND($L$212*$K$212,3)</f>
        <v>0</v>
      </c>
      <c r="BL212" s="6" t="s">
        <v>143</v>
      </c>
      <c r="BM212" s="6" t="s">
        <v>359</v>
      </c>
    </row>
    <row r="213" spans="2:65" s="6" customFormat="1" ht="39" customHeight="1">
      <c r="B213" s="19"/>
      <c r="C213" s="112" t="s">
        <v>360</v>
      </c>
      <c r="D213" s="112" t="s">
        <v>140</v>
      </c>
      <c r="E213" s="113"/>
      <c r="F213" s="170" t="s">
        <v>361</v>
      </c>
      <c r="G213" s="171"/>
      <c r="H213" s="171"/>
      <c r="I213" s="171"/>
      <c r="J213" s="114" t="s">
        <v>154</v>
      </c>
      <c r="K213" s="115">
        <v>152.154</v>
      </c>
      <c r="L213" s="172">
        <v>0</v>
      </c>
      <c r="M213" s="171"/>
      <c r="N213" s="172">
        <f>ROUND($L$213*$K$213,3)</f>
        <v>0</v>
      </c>
      <c r="O213" s="171"/>
      <c r="P213" s="171"/>
      <c r="Q213" s="171"/>
      <c r="R213" s="20"/>
      <c r="T213" s="116"/>
      <c r="U213" s="26" t="s">
        <v>34</v>
      </c>
      <c r="V213" s="117">
        <v>0.073</v>
      </c>
      <c r="W213" s="117">
        <f>$V$213*$K$213</f>
        <v>11.107242</v>
      </c>
      <c r="X213" s="117">
        <v>0</v>
      </c>
      <c r="Y213" s="117">
        <f>$X$213*$K$213</f>
        <v>0</v>
      </c>
      <c r="Z213" s="117">
        <v>0</v>
      </c>
      <c r="AA213" s="118">
        <f>$Z$213*$K$213</f>
        <v>0</v>
      </c>
      <c r="AR213" s="6" t="s">
        <v>143</v>
      </c>
      <c r="AT213" s="6" t="s">
        <v>140</v>
      </c>
      <c r="AU213" s="6" t="s">
        <v>144</v>
      </c>
      <c r="AY213" s="6" t="s">
        <v>139</v>
      </c>
      <c r="BE213" s="119">
        <f>IF($U$213="základná",$N$213,0)</f>
        <v>0</v>
      </c>
      <c r="BF213" s="119">
        <f>IF($U$213="znížená",$N$213,0)</f>
        <v>0</v>
      </c>
      <c r="BG213" s="119">
        <f>IF($U$213="zákl. prenesená",$N$213,0)</f>
        <v>0</v>
      </c>
      <c r="BH213" s="119">
        <f>IF($U$213="zníž. prenesená",$N$213,0)</f>
        <v>0</v>
      </c>
      <c r="BI213" s="119">
        <f>IF($U$213="nulová",$N$213,0)</f>
        <v>0</v>
      </c>
      <c r="BJ213" s="6" t="s">
        <v>144</v>
      </c>
      <c r="BK213" s="120">
        <f>ROUND($L$213*$K$213,3)</f>
        <v>0</v>
      </c>
      <c r="BL213" s="6" t="s">
        <v>143</v>
      </c>
      <c r="BM213" s="6" t="s">
        <v>362</v>
      </c>
    </row>
    <row r="214" spans="2:65" s="6" customFormat="1" ht="39" customHeight="1">
      <c r="B214" s="19"/>
      <c r="C214" s="112" t="s">
        <v>363</v>
      </c>
      <c r="D214" s="112" t="s">
        <v>140</v>
      </c>
      <c r="E214" s="113"/>
      <c r="F214" s="170" t="s">
        <v>364</v>
      </c>
      <c r="G214" s="171"/>
      <c r="H214" s="171"/>
      <c r="I214" s="171"/>
      <c r="J214" s="114" t="s">
        <v>154</v>
      </c>
      <c r="K214" s="115">
        <v>152.154</v>
      </c>
      <c r="L214" s="172">
        <v>0</v>
      </c>
      <c r="M214" s="171"/>
      <c r="N214" s="172">
        <f>ROUND($L$214*$K$214,3)</f>
        <v>0</v>
      </c>
      <c r="O214" s="171"/>
      <c r="P214" s="171"/>
      <c r="Q214" s="171"/>
      <c r="R214" s="20"/>
      <c r="T214" s="116"/>
      <c r="U214" s="26" t="s">
        <v>34</v>
      </c>
      <c r="V214" s="117">
        <v>0.002</v>
      </c>
      <c r="W214" s="117">
        <f>$V$214*$K$214</f>
        <v>0.304308</v>
      </c>
      <c r="X214" s="117">
        <v>0</v>
      </c>
      <c r="Y214" s="117">
        <f>$X$214*$K$214</f>
        <v>0</v>
      </c>
      <c r="Z214" s="117">
        <v>0</v>
      </c>
      <c r="AA214" s="118">
        <f>$Z$214*$K$214</f>
        <v>0</v>
      </c>
      <c r="AR214" s="6" t="s">
        <v>143</v>
      </c>
      <c r="AT214" s="6" t="s">
        <v>140</v>
      </c>
      <c r="AU214" s="6" t="s">
        <v>144</v>
      </c>
      <c r="AY214" s="6" t="s">
        <v>139</v>
      </c>
      <c r="BE214" s="119">
        <f>IF($U$214="základná",$N$214,0)</f>
        <v>0</v>
      </c>
      <c r="BF214" s="119">
        <f>IF($U$214="znížená",$N$214,0)</f>
        <v>0</v>
      </c>
      <c r="BG214" s="119">
        <f>IF($U$214="zákl. prenesená",$N$214,0)</f>
        <v>0</v>
      </c>
      <c r="BH214" s="119">
        <f>IF($U$214="zníž. prenesená",$N$214,0)</f>
        <v>0</v>
      </c>
      <c r="BI214" s="119">
        <f>IF($U$214="nulová",$N$214,0)</f>
        <v>0</v>
      </c>
      <c r="BJ214" s="6" t="s">
        <v>144</v>
      </c>
      <c r="BK214" s="120">
        <f>ROUND($L$214*$K$214,3)</f>
        <v>0</v>
      </c>
      <c r="BL214" s="6" t="s">
        <v>143</v>
      </c>
      <c r="BM214" s="6" t="s">
        <v>365</v>
      </c>
    </row>
    <row r="215" spans="2:65" s="6" customFormat="1" ht="27" customHeight="1">
      <c r="B215" s="19"/>
      <c r="C215" s="112" t="s">
        <v>366</v>
      </c>
      <c r="D215" s="112" t="s">
        <v>140</v>
      </c>
      <c r="E215" s="113"/>
      <c r="F215" s="170" t="s">
        <v>367</v>
      </c>
      <c r="G215" s="171"/>
      <c r="H215" s="171"/>
      <c r="I215" s="171"/>
      <c r="J215" s="114" t="s">
        <v>154</v>
      </c>
      <c r="K215" s="115">
        <v>7.5</v>
      </c>
      <c r="L215" s="172">
        <v>0</v>
      </c>
      <c r="M215" s="171"/>
      <c r="N215" s="172">
        <f>ROUND($L$215*$K$215,3)</f>
        <v>0</v>
      </c>
      <c r="O215" s="171"/>
      <c r="P215" s="171"/>
      <c r="Q215" s="171"/>
      <c r="R215" s="20"/>
      <c r="T215" s="116"/>
      <c r="U215" s="26" t="s">
        <v>34</v>
      </c>
      <c r="V215" s="117">
        <v>0</v>
      </c>
      <c r="W215" s="117">
        <f>$V$215*$K$215</f>
        <v>0</v>
      </c>
      <c r="X215" s="117">
        <v>0</v>
      </c>
      <c r="Y215" s="117">
        <f>$X$215*$K$215</f>
        <v>0</v>
      </c>
      <c r="Z215" s="117">
        <v>0</v>
      </c>
      <c r="AA215" s="118">
        <f>$Z$215*$K$215</f>
        <v>0</v>
      </c>
      <c r="AR215" s="6" t="s">
        <v>143</v>
      </c>
      <c r="AT215" s="6" t="s">
        <v>140</v>
      </c>
      <c r="AU215" s="6" t="s">
        <v>144</v>
      </c>
      <c r="AY215" s="6" t="s">
        <v>139</v>
      </c>
      <c r="BE215" s="119">
        <f>IF($U$215="základná",$N$215,0)</f>
        <v>0</v>
      </c>
      <c r="BF215" s="119">
        <f>IF($U$215="znížená",$N$215,0)</f>
        <v>0</v>
      </c>
      <c r="BG215" s="119">
        <f>IF($U$215="zákl. prenesená",$N$215,0)</f>
        <v>0</v>
      </c>
      <c r="BH215" s="119">
        <f>IF($U$215="zníž. prenesená",$N$215,0)</f>
        <v>0</v>
      </c>
      <c r="BI215" s="119">
        <f>IF($U$215="nulová",$N$215,0)</f>
        <v>0</v>
      </c>
      <c r="BJ215" s="6" t="s">
        <v>144</v>
      </c>
      <c r="BK215" s="120">
        <f>ROUND($L$215*$K$215,3)</f>
        <v>0</v>
      </c>
      <c r="BL215" s="6" t="s">
        <v>143</v>
      </c>
      <c r="BM215" s="6" t="s">
        <v>368</v>
      </c>
    </row>
    <row r="216" spans="2:65" s="6" customFormat="1" ht="27" customHeight="1">
      <c r="B216" s="19"/>
      <c r="C216" s="112" t="s">
        <v>369</v>
      </c>
      <c r="D216" s="112" t="s">
        <v>140</v>
      </c>
      <c r="E216" s="113"/>
      <c r="F216" s="170" t="s">
        <v>370</v>
      </c>
      <c r="G216" s="171"/>
      <c r="H216" s="171"/>
      <c r="I216" s="171"/>
      <c r="J216" s="114" t="s">
        <v>154</v>
      </c>
      <c r="K216" s="115">
        <v>40.125</v>
      </c>
      <c r="L216" s="172">
        <v>0</v>
      </c>
      <c r="M216" s="171"/>
      <c r="N216" s="172">
        <f>ROUND($L$216*$K$216,3)</f>
        <v>0</v>
      </c>
      <c r="O216" s="171"/>
      <c r="P216" s="171"/>
      <c r="Q216" s="171"/>
      <c r="R216" s="20"/>
      <c r="T216" s="116"/>
      <c r="U216" s="26" t="s">
        <v>34</v>
      </c>
      <c r="V216" s="117">
        <v>0.252</v>
      </c>
      <c r="W216" s="117">
        <f>$V$216*$K$216</f>
        <v>10.1115</v>
      </c>
      <c r="X216" s="117">
        <v>0.00618</v>
      </c>
      <c r="Y216" s="117">
        <f>$X$216*$K$216</f>
        <v>0.24797249999999998</v>
      </c>
      <c r="Z216" s="117">
        <v>0</v>
      </c>
      <c r="AA216" s="118">
        <f>$Z$216*$K$216</f>
        <v>0</v>
      </c>
      <c r="AR216" s="6" t="s">
        <v>143</v>
      </c>
      <c r="AT216" s="6" t="s">
        <v>140</v>
      </c>
      <c r="AU216" s="6" t="s">
        <v>144</v>
      </c>
      <c r="AY216" s="6" t="s">
        <v>139</v>
      </c>
      <c r="BE216" s="119">
        <f>IF($U$216="základná",$N$216,0)</f>
        <v>0</v>
      </c>
      <c r="BF216" s="119">
        <f>IF($U$216="znížená",$N$216,0)</f>
        <v>0</v>
      </c>
      <c r="BG216" s="119">
        <f>IF($U$216="zákl. prenesená",$N$216,0)</f>
        <v>0</v>
      </c>
      <c r="BH216" s="119">
        <f>IF($U$216="zníž. prenesená",$N$216,0)</f>
        <v>0</v>
      </c>
      <c r="BI216" s="119">
        <f>IF($U$216="nulová",$N$216,0)</f>
        <v>0</v>
      </c>
      <c r="BJ216" s="6" t="s">
        <v>144</v>
      </c>
      <c r="BK216" s="120">
        <f>ROUND($L$216*$K$216,3)</f>
        <v>0</v>
      </c>
      <c r="BL216" s="6" t="s">
        <v>143</v>
      </c>
      <c r="BM216" s="6" t="s">
        <v>371</v>
      </c>
    </row>
    <row r="217" spans="2:65" s="6" customFormat="1" ht="15.75" customHeight="1">
      <c r="B217" s="19"/>
      <c r="C217" s="112" t="s">
        <v>372</v>
      </c>
      <c r="D217" s="112" t="s">
        <v>140</v>
      </c>
      <c r="E217" s="113"/>
      <c r="F217" s="170" t="s">
        <v>373</v>
      </c>
      <c r="G217" s="171"/>
      <c r="H217" s="171"/>
      <c r="I217" s="171"/>
      <c r="J217" s="114" t="s">
        <v>154</v>
      </c>
      <c r="K217" s="115">
        <v>152.154</v>
      </c>
      <c r="L217" s="172">
        <v>0</v>
      </c>
      <c r="M217" s="171"/>
      <c r="N217" s="172">
        <f>ROUND($L$217*$K$217,3)</f>
        <v>0</v>
      </c>
      <c r="O217" s="171"/>
      <c r="P217" s="171"/>
      <c r="Q217" s="171"/>
      <c r="R217" s="20"/>
      <c r="T217" s="116"/>
      <c r="U217" s="26" t="s">
        <v>34</v>
      </c>
      <c r="V217" s="117">
        <v>0</v>
      </c>
      <c r="W217" s="117">
        <f>$V$217*$K$217</f>
        <v>0</v>
      </c>
      <c r="X217" s="117">
        <v>0</v>
      </c>
      <c r="Y217" s="117">
        <f>$X$217*$K$217</f>
        <v>0</v>
      </c>
      <c r="Z217" s="117">
        <v>0</v>
      </c>
      <c r="AA217" s="118">
        <f>$Z$217*$K$217</f>
        <v>0</v>
      </c>
      <c r="AR217" s="6" t="s">
        <v>143</v>
      </c>
      <c r="AT217" s="6" t="s">
        <v>140</v>
      </c>
      <c r="AU217" s="6" t="s">
        <v>144</v>
      </c>
      <c r="AY217" s="6" t="s">
        <v>139</v>
      </c>
      <c r="BE217" s="119">
        <f>IF($U$217="základná",$N$217,0)</f>
        <v>0</v>
      </c>
      <c r="BF217" s="119">
        <f>IF($U$217="znížená",$N$217,0)</f>
        <v>0</v>
      </c>
      <c r="BG217" s="119">
        <f>IF($U$217="zákl. prenesená",$N$217,0)</f>
        <v>0</v>
      </c>
      <c r="BH217" s="119">
        <f>IF($U$217="zníž. prenesená",$N$217,0)</f>
        <v>0</v>
      </c>
      <c r="BI217" s="119">
        <f>IF($U$217="nulová",$N$217,0)</f>
        <v>0</v>
      </c>
      <c r="BJ217" s="6" t="s">
        <v>144</v>
      </c>
      <c r="BK217" s="120">
        <f>ROUND($L$217*$K$217,3)</f>
        <v>0</v>
      </c>
      <c r="BL217" s="6" t="s">
        <v>143</v>
      </c>
      <c r="BM217" s="6" t="s">
        <v>374</v>
      </c>
    </row>
    <row r="218" spans="2:65" s="6" customFormat="1" ht="27" customHeight="1">
      <c r="B218" s="19"/>
      <c r="C218" s="112" t="s">
        <v>375</v>
      </c>
      <c r="D218" s="112" t="s">
        <v>140</v>
      </c>
      <c r="E218" s="113"/>
      <c r="F218" s="170" t="s">
        <v>376</v>
      </c>
      <c r="G218" s="171"/>
      <c r="H218" s="171"/>
      <c r="I218" s="171"/>
      <c r="J218" s="114" t="s">
        <v>154</v>
      </c>
      <c r="K218" s="115">
        <v>152.154</v>
      </c>
      <c r="L218" s="172">
        <v>0</v>
      </c>
      <c r="M218" s="171"/>
      <c r="N218" s="172">
        <f>ROUND($L$218*$K$218,3)</f>
        <v>0</v>
      </c>
      <c r="O218" s="171"/>
      <c r="P218" s="171"/>
      <c r="Q218" s="171"/>
      <c r="R218" s="20"/>
      <c r="T218" s="116"/>
      <c r="U218" s="26" t="s">
        <v>34</v>
      </c>
      <c r="V218" s="117">
        <v>0</v>
      </c>
      <c r="W218" s="117">
        <f>$V$218*$K$218</f>
        <v>0</v>
      </c>
      <c r="X218" s="117">
        <v>0</v>
      </c>
      <c r="Y218" s="117">
        <f>$X$218*$K$218</f>
        <v>0</v>
      </c>
      <c r="Z218" s="117">
        <v>0</v>
      </c>
      <c r="AA218" s="118">
        <f>$Z$218*$K$218</f>
        <v>0</v>
      </c>
      <c r="AR218" s="6" t="s">
        <v>143</v>
      </c>
      <c r="AT218" s="6" t="s">
        <v>140</v>
      </c>
      <c r="AU218" s="6" t="s">
        <v>144</v>
      </c>
      <c r="AY218" s="6" t="s">
        <v>139</v>
      </c>
      <c r="BE218" s="119">
        <f>IF($U$218="základná",$N$218,0)</f>
        <v>0</v>
      </c>
      <c r="BF218" s="119">
        <f>IF($U$218="znížená",$N$218,0)</f>
        <v>0</v>
      </c>
      <c r="BG218" s="119">
        <f>IF($U$218="zákl. prenesená",$N$218,0)</f>
        <v>0</v>
      </c>
      <c r="BH218" s="119">
        <f>IF($U$218="zníž. prenesená",$N$218,0)</f>
        <v>0</v>
      </c>
      <c r="BI218" s="119">
        <f>IF($U$218="nulová",$N$218,0)</f>
        <v>0</v>
      </c>
      <c r="BJ218" s="6" t="s">
        <v>144</v>
      </c>
      <c r="BK218" s="120">
        <f>ROUND($L$218*$K$218,3)</f>
        <v>0</v>
      </c>
      <c r="BL218" s="6" t="s">
        <v>143</v>
      </c>
      <c r="BM218" s="6" t="s">
        <v>377</v>
      </c>
    </row>
    <row r="219" spans="2:65" s="6" customFormat="1" ht="15.75" customHeight="1">
      <c r="B219" s="19"/>
      <c r="C219" s="112" t="s">
        <v>378</v>
      </c>
      <c r="D219" s="112" t="s">
        <v>140</v>
      </c>
      <c r="E219" s="113"/>
      <c r="F219" s="170" t="s">
        <v>379</v>
      </c>
      <c r="G219" s="171"/>
      <c r="H219" s="171"/>
      <c r="I219" s="171"/>
      <c r="J219" s="114" t="s">
        <v>154</v>
      </c>
      <c r="K219" s="115">
        <v>53.436</v>
      </c>
      <c r="L219" s="172">
        <v>0</v>
      </c>
      <c r="M219" s="171"/>
      <c r="N219" s="172">
        <f>ROUND($L$219*$K$219,3)</f>
        <v>0</v>
      </c>
      <c r="O219" s="171"/>
      <c r="P219" s="171"/>
      <c r="Q219" s="171"/>
      <c r="R219" s="20"/>
      <c r="T219" s="116"/>
      <c r="U219" s="26" t="s">
        <v>34</v>
      </c>
      <c r="V219" s="117">
        <v>0.37201</v>
      </c>
      <c r="W219" s="117">
        <f>$V$219*$K$219</f>
        <v>19.87872636</v>
      </c>
      <c r="X219" s="117">
        <v>5E-05</v>
      </c>
      <c r="Y219" s="117">
        <f>$X$219*$K$219</f>
        <v>0.0026718</v>
      </c>
      <c r="Z219" s="117">
        <v>0</v>
      </c>
      <c r="AA219" s="118">
        <f>$Z$219*$K$219</f>
        <v>0</v>
      </c>
      <c r="AR219" s="6" t="s">
        <v>143</v>
      </c>
      <c r="AT219" s="6" t="s">
        <v>140</v>
      </c>
      <c r="AU219" s="6" t="s">
        <v>144</v>
      </c>
      <c r="AY219" s="6" t="s">
        <v>139</v>
      </c>
      <c r="BE219" s="119">
        <f>IF($U$219="základná",$N$219,0)</f>
        <v>0</v>
      </c>
      <c r="BF219" s="119">
        <f>IF($U$219="znížená",$N$219,0)</f>
        <v>0</v>
      </c>
      <c r="BG219" s="119">
        <f>IF($U$219="zákl. prenesená",$N$219,0)</f>
        <v>0</v>
      </c>
      <c r="BH219" s="119">
        <f>IF($U$219="zníž. prenesená",$N$219,0)</f>
        <v>0</v>
      </c>
      <c r="BI219" s="119">
        <f>IF($U$219="nulová",$N$219,0)</f>
        <v>0</v>
      </c>
      <c r="BJ219" s="6" t="s">
        <v>144</v>
      </c>
      <c r="BK219" s="120">
        <f>ROUND($L$219*$K$219,3)</f>
        <v>0</v>
      </c>
      <c r="BL219" s="6" t="s">
        <v>143</v>
      </c>
      <c r="BM219" s="6" t="s">
        <v>380</v>
      </c>
    </row>
    <row r="220" spans="2:65" s="6" customFormat="1" ht="15.75" customHeight="1">
      <c r="B220" s="19"/>
      <c r="C220" s="112" t="s">
        <v>381</v>
      </c>
      <c r="D220" s="112" t="s">
        <v>140</v>
      </c>
      <c r="E220" s="113"/>
      <c r="F220" s="170" t="s">
        <v>382</v>
      </c>
      <c r="G220" s="171"/>
      <c r="H220" s="171"/>
      <c r="I220" s="171"/>
      <c r="J220" s="114" t="s">
        <v>154</v>
      </c>
      <c r="K220" s="115">
        <v>53.436</v>
      </c>
      <c r="L220" s="172">
        <v>0</v>
      </c>
      <c r="M220" s="171"/>
      <c r="N220" s="172">
        <f>ROUND($L$220*$K$220,3)</f>
        <v>0</v>
      </c>
      <c r="O220" s="171"/>
      <c r="P220" s="171"/>
      <c r="Q220" s="171"/>
      <c r="R220" s="20"/>
      <c r="T220" s="116"/>
      <c r="U220" s="26" t="s">
        <v>34</v>
      </c>
      <c r="V220" s="117">
        <v>0</v>
      </c>
      <c r="W220" s="117">
        <f>$V$220*$K$220</f>
        <v>0</v>
      </c>
      <c r="X220" s="117">
        <v>0</v>
      </c>
      <c r="Y220" s="117">
        <f>$X$220*$K$220</f>
        <v>0</v>
      </c>
      <c r="Z220" s="117">
        <v>0</v>
      </c>
      <c r="AA220" s="118">
        <f>$Z$220*$K$220</f>
        <v>0</v>
      </c>
      <c r="AR220" s="6" t="s">
        <v>143</v>
      </c>
      <c r="AT220" s="6" t="s">
        <v>140</v>
      </c>
      <c r="AU220" s="6" t="s">
        <v>144</v>
      </c>
      <c r="AY220" s="6" t="s">
        <v>139</v>
      </c>
      <c r="BE220" s="119">
        <f>IF($U$220="základná",$N$220,0)</f>
        <v>0</v>
      </c>
      <c r="BF220" s="119">
        <f>IF($U$220="znížená",$N$220,0)</f>
        <v>0</v>
      </c>
      <c r="BG220" s="119">
        <f>IF($U$220="zákl. prenesená",$N$220,0)</f>
        <v>0</v>
      </c>
      <c r="BH220" s="119">
        <f>IF($U$220="zníž. prenesená",$N$220,0)</f>
        <v>0</v>
      </c>
      <c r="BI220" s="119">
        <f>IF($U$220="nulová",$N$220,0)</f>
        <v>0</v>
      </c>
      <c r="BJ220" s="6" t="s">
        <v>144</v>
      </c>
      <c r="BK220" s="120">
        <f>ROUND($L$220*$K$220,3)</f>
        <v>0</v>
      </c>
      <c r="BL220" s="6" t="s">
        <v>143</v>
      </c>
      <c r="BM220" s="6" t="s">
        <v>383</v>
      </c>
    </row>
    <row r="221" spans="2:65" s="6" customFormat="1" ht="15.75" customHeight="1">
      <c r="B221" s="19"/>
      <c r="C221" s="112" t="s">
        <v>384</v>
      </c>
      <c r="D221" s="112" t="s">
        <v>140</v>
      </c>
      <c r="E221" s="113"/>
      <c r="F221" s="170" t="s">
        <v>385</v>
      </c>
      <c r="G221" s="171"/>
      <c r="H221" s="171"/>
      <c r="I221" s="171"/>
      <c r="J221" s="114" t="s">
        <v>209</v>
      </c>
      <c r="K221" s="115">
        <v>34.775</v>
      </c>
      <c r="L221" s="172">
        <v>0</v>
      </c>
      <c r="M221" s="171"/>
      <c r="N221" s="172">
        <f>ROUND($L$221*$K$221,3)</f>
        <v>0</v>
      </c>
      <c r="O221" s="171"/>
      <c r="P221" s="171"/>
      <c r="Q221" s="171"/>
      <c r="R221" s="20"/>
      <c r="T221" s="116"/>
      <c r="U221" s="26" t="s">
        <v>34</v>
      </c>
      <c r="V221" s="117">
        <v>0.18804</v>
      </c>
      <c r="W221" s="117">
        <f>$V$221*$K$221</f>
        <v>6.539091</v>
      </c>
      <c r="X221" s="117">
        <v>9E-05</v>
      </c>
      <c r="Y221" s="117">
        <f>$X$221*$K$221</f>
        <v>0.00312975</v>
      </c>
      <c r="Z221" s="117">
        <v>0</v>
      </c>
      <c r="AA221" s="118">
        <f>$Z$221*$K$221</f>
        <v>0</v>
      </c>
      <c r="AR221" s="6" t="s">
        <v>143</v>
      </c>
      <c r="AT221" s="6" t="s">
        <v>140</v>
      </c>
      <c r="AU221" s="6" t="s">
        <v>144</v>
      </c>
      <c r="AY221" s="6" t="s">
        <v>139</v>
      </c>
      <c r="BE221" s="119">
        <f>IF($U$221="základná",$N$221,0)</f>
        <v>0</v>
      </c>
      <c r="BF221" s="119">
        <f>IF($U$221="znížená",$N$221,0)</f>
        <v>0</v>
      </c>
      <c r="BG221" s="119">
        <f>IF($U$221="zákl. prenesená",$N$221,0)</f>
        <v>0</v>
      </c>
      <c r="BH221" s="119">
        <f>IF($U$221="zníž. prenesená",$N$221,0)</f>
        <v>0</v>
      </c>
      <c r="BI221" s="119">
        <f>IF($U$221="nulová",$N$221,0)</f>
        <v>0</v>
      </c>
      <c r="BJ221" s="6" t="s">
        <v>144</v>
      </c>
      <c r="BK221" s="120">
        <f>ROUND($L$221*$K$221,3)</f>
        <v>0</v>
      </c>
      <c r="BL221" s="6" t="s">
        <v>143</v>
      </c>
      <c r="BM221" s="6" t="s">
        <v>386</v>
      </c>
    </row>
    <row r="222" spans="2:65" s="6" customFormat="1" ht="15.75" customHeight="1">
      <c r="B222" s="19"/>
      <c r="C222" s="112" t="s">
        <v>387</v>
      </c>
      <c r="D222" s="112" t="s">
        <v>140</v>
      </c>
      <c r="E222" s="113"/>
      <c r="F222" s="170" t="s">
        <v>388</v>
      </c>
      <c r="G222" s="171"/>
      <c r="H222" s="171"/>
      <c r="I222" s="171"/>
      <c r="J222" s="114" t="s">
        <v>209</v>
      </c>
      <c r="K222" s="115">
        <v>4.5</v>
      </c>
      <c r="L222" s="172">
        <v>0</v>
      </c>
      <c r="M222" s="171"/>
      <c r="N222" s="172">
        <f>ROUND($L$222*$K$222,3)</f>
        <v>0</v>
      </c>
      <c r="O222" s="171"/>
      <c r="P222" s="171"/>
      <c r="Q222" s="171"/>
      <c r="R222" s="20"/>
      <c r="T222" s="116"/>
      <c r="U222" s="26" t="s">
        <v>34</v>
      </c>
      <c r="V222" s="117">
        <v>0</v>
      </c>
      <c r="W222" s="117">
        <f>$V$222*$K$222</f>
        <v>0</v>
      </c>
      <c r="X222" s="117">
        <v>0</v>
      </c>
      <c r="Y222" s="117">
        <f>$X$222*$K$222</f>
        <v>0</v>
      </c>
      <c r="Z222" s="117">
        <v>0</v>
      </c>
      <c r="AA222" s="118">
        <f>$Z$222*$K$222</f>
        <v>0</v>
      </c>
      <c r="AR222" s="6" t="s">
        <v>143</v>
      </c>
      <c r="AT222" s="6" t="s">
        <v>140</v>
      </c>
      <c r="AU222" s="6" t="s">
        <v>144</v>
      </c>
      <c r="AY222" s="6" t="s">
        <v>139</v>
      </c>
      <c r="BE222" s="119">
        <f>IF($U$222="základná",$N$222,0)</f>
        <v>0</v>
      </c>
      <c r="BF222" s="119">
        <f>IF($U$222="znížená",$N$222,0)</f>
        <v>0</v>
      </c>
      <c r="BG222" s="119">
        <f>IF($U$222="zákl. prenesená",$N$222,0)</f>
        <v>0</v>
      </c>
      <c r="BH222" s="119">
        <f>IF($U$222="zníž. prenesená",$N$222,0)</f>
        <v>0</v>
      </c>
      <c r="BI222" s="119">
        <f>IF($U$222="nulová",$N$222,0)</f>
        <v>0</v>
      </c>
      <c r="BJ222" s="6" t="s">
        <v>144</v>
      </c>
      <c r="BK222" s="120">
        <f>ROUND($L$222*$K$222,3)</f>
        <v>0</v>
      </c>
      <c r="BL222" s="6" t="s">
        <v>143</v>
      </c>
      <c r="BM222" s="6" t="s">
        <v>389</v>
      </c>
    </row>
    <row r="223" spans="2:65" s="6" customFormat="1" ht="15.75" customHeight="1">
      <c r="B223" s="19"/>
      <c r="C223" s="112" t="s">
        <v>390</v>
      </c>
      <c r="D223" s="112" t="s">
        <v>140</v>
      </c>
      <c r="E223" s="113"/>
      <c r="F223" s="170" t="s">
        <v>391</v>
      </c>
      <c r="G223" s="171"/>
      <c r="H223" s="171"/>
      <c r="I223" s="171"/>
      <c r="J223" s="114" t="s">
        <v>209</v>
      </c>
      <c r="K223" s="115">
        <v>1.07</v>
      </c>
      <c r="L223" s="172">
        <v>0</v>
      </c>
      <c r="M223" s="171"/>
      <c r="N223" s="172">
        <f>ROUND($L$223*$K$223,3)</f>
        <v>0</v>
      </c>
      <c r="O223" s="171"/>
      <c r="P223" s="171"/>
      <c r="Q223" s="171"/>
      <c r="R223" s="20"/>
      <c r="T223" s="116"/>
      <c r="U223" s="26" t="s">
        <v>34</v>
      </c>
      <c r="V223" s="117">
        <v>0</v>
      </c>
      <c r="W223" s="117">
        <f>$V$223*$K$223</f>
        <v>0</v>
      </c>
      <c r="X223" s="117">
        <v>0</v>
      </c>
      <c r="Y223" s="117">
        <f>$X$223*$K$223</f>
        <v>0</v>
      </c>
      <c r="Z223" s="117">
        <v>0</v>
      </c>
      <c r="AA223" s="118">
        <f>$Z$223*$K$223</f>
        <v>0</v>
      </c>
      <c r="AR223" s="6" t="s">
        <v>143</v>
      </c>
      <c r="AT223" s="6" t="s">
        <v>140</v>
      </c>
      <c r="AU223" s="6" t="s">
        <v>144</v>
      </c>
      <c r="AY223" s="6" t="s">
        <v>139</v>
      </c>
      <c r="BE223" s="119">
        <f>IF($U$223="základná",$N$223,0)</f>
        <v>0</v>
      </c>
      <c r="BF223" s="119">
        <f>IF($U$223="znížená",$N$223,0)</f>
        <v>0</v>
      </c>
      <c r="BG223" s="119">
        <f>IF($U$223="zákl. prenesená",$N$223,0)</f>
        <v>0</v>
      </c>
      <c r="BH223" s="119">
        <f>IF($U$223="zníž. prenesená",$N$223,0)</f>
        <v>0</v>
      </c>
      <c r="BI223" s="119">
        <f>IF($U$223="nulová",$N$223,0)</f>
        <v>0</v>
      </c>
      <c r="BJ223" s="6" t="s">
        <v>144</v>
      </c>
      <c r="BK223" s="120">
        <f>ROUND($L$223*$K$223,3)</f>
        <v>0</v>
      </c>
      <c r="BL223" s="6" t="s">
        <v>143</v>
      </c>
      <c r="BM223" s="6" t="s">
        <v>392</v>
      </c>
    </row>
    <row r="224" spans="2:65" s="6" customFormat="1" ht="27" customHeight="1">
      <c r="B224" s="19"/>
      <c r="C224" s="112" t="s">
        <v>393</v>
      </c>
      <c r="D224" s="112" t="s">
        <v>140</v>
      </c>
      <c r="E224" s="113"/>
      <c r="F224" s="170" t="s">
        <v>394</v>
      </c>
      <c r="G224" s="171"/>
      <c r="H224" s="171"/>
      <c r="I224" s="171"/>
      <c r="J224" s="114" t="s">
        <v>209</v>
      </c>
      <c r="K224" s="115">
        <v>10.7</v>
      </c>
      <c r="L224" s="172">
        <v>0</v>
      </c>
      <c r="M224" s="171"/>
      <c r="N224" s="172">
        <f>ROUND($L$224*$K$224,3)</f>
        <v>0</v>
      </c>
      <c r="O224" s="171"/>
      <c r="P224" s="171"/>
      <c r="Q224" s="171"/>
      <c r="R224" s="20"/>
      <c r="T224" s="116"/>
      <c r="U224" s="26" t="s">
        <v>34</v>
      </c>
      <c r="V224" s="117">
        <v>0</v>
      </c>
      <c r="W224" s="117">
        <f>$V$224*$K$224</f>
        <v>0</v>
      </c>
      <c r="X224" s="117">
        <v>0</v>
      </c>
      <c r="Y224" s="117">
        <f>$X$224*$K$224</f>
        <v>0</v>
      </c>
      <c r="Z224" s="117">
        <v>0</v>
      </c>
      <c r="AA224" s="118">
        <f>$Z$224*$K$224</f>
        <v>0</v>
      </c>
      <c r="AR224" s="6" t="s">
        <v>143</v>
      </c>
      <c r="AT224" s="6" t="s">
        <v>140</v>
      </c>
      <c r="AU224" s="6" t="s">
        <v>144</v>
      </c>
      <c r="AY224" s="6" t="s">
        <v>139</v>
      </c>
      <c r="BE224" s="119">
        <f>IF($U$224="základná",$N$224,0)</f>
        <v>0</v>
      </c>
      <c r="BF224" s="119">
        <f>IF($U$224="znížená",$N$224,0)</f>
        <v>0</v>
      </c>
      <c r="BG224" s="119">
        <f>IF($U$224="zákl. prenesená",$N$224,0)</f>
        <v>0</v>
      </c>
      <c r="BH224" s="119">
        <f>IF($U$224="zníž. prenesená",$N$224,0)</f>
        <v>0</v>
      </c>
      <c r="BI224" s="119">
        <f>IF($U$224="nulová",$N$224,0)</f>
        <v>0</v>
      </c>
      <c r="BJ224" s="6" t="s">
        <v>144</v>
      </c>
      <c r="BK224" s="120">
        <f>ROUND($L$224*$K$224,3)</f>
        <v>0</v>
      </c>
      <c r="BL224" s="6" t="s">
        <v>143</v>
      </c>
      <c r="BM224" s="6" t="s">
        <v>395</v>
      </c>
    </row>
    <row r="225" spans="2:65" s="6" customFormat="1" ht="15.75" customHeight="1">
      <c r="B225" s="19"/>
      <c r="C225" s="112" t="s">
        <v>396</v>
      </c>
      <c r="D225" s="112" t="s">
        <v>140</v>
      </c>
      <c r="E225" s="113"/>
      <c r="F225" s="170" t="s">
        <v>397</v>
      </c>
      <c r="G225" s="171"/>
      <c r="H225" s="171"/>
      <c r="I225" s="171"/>
      <c r="J225" s="114" t="s">
        <v>209</v>
      </c>
      <c r="K225" s="115">
        <v>31.244</v>
      </c>
      <c r="L225" s="172">
        <v>0</v>
      </c>
      <c r="M225" s="171"/>
      <c r="N225" s="172">
        <f>ROUND($L$225*$K$225,3)</f>
        <v>0</v>
      </c>
      <c r="O225" s="171"/>
      <c r="P225" s="171"/>
      <c r="Q225" s="171"/>
      <c r="R225" s="20"/>
      <c r="T225" s="116"/>
      <c r="U225" s="26" t="s">
        <v>34</v>
      </c>
      <c r="V225" s="117">
        <v>0</v>
      </c>
      <c r="W225" s="117">
        <f>$V$225*$K$225</f>
        <v>0</v>
      </c>
      <c r="X225" s="117">
        <v>0</v>
      </c>
      <c r="Y225" s="117">
        <f>$X$225*$K$225</f>
        <v>0</v>
      </c>
      <c r="Z225" s="117">
        <v>0</v>
      </c>
      <c r="AA225" s="118">
        <f>$Z$225*$K$225</f>
        <v>0</v>
      </c>
      <c r="AR225" s="6" t="s">
        <v>143</v>
      </c>
      <c r="AT225" s="6" t="s">
        <v>140</v>
      </c>
      <c r="AU225" s="6" t="s">
        <v>144</v>
      </c>
      <c r="AY225" s="6" t="s">
        <v>139</v>
      </c>
      <c r="BE225" s="119">
        <f>IF($U$225="základná",$N$225,0)</f>
        <v>0</v>
      </c>
      <c r="BF225" s="119">
        <f>IF($U$225="znížená",$N$225,0)</f>
        <v>0</v>
      </c>
      <c r="BG225" s="119">
        <f>IF($U$225="zákl. prenesená",$N$225,0)</f>
        <v>0</v>
      </c>
      <c r="BH225" s="119">
        <f>IF($U$225="zníž. prenesená",$N$225,0)</f>
        <v>0</v>
      </c>
      <c r="BI225" s="119">
        <f>IF($U$225="nulová",$N$225,0)</f>
        <v>0</v>
      </c>
      <c r="BJ225" s="6" t="s">
        <v>144</v>
      </c>
      <c r="BK225" s="120">
        <f>ROUND($L$225*$K$225,3)</f>
        <v>0</v>
      </c>
      <c r="BL225" s="6" t="s">
        <v>143</v>
      </c>
      <c r="BM225" s="6" t="s">
        <v>398</v>
      </c>
    </row>
    <row r="226" spans="2:65" s="6" customFormat="1" ht="15.75" customHeight="1">
      <c r="B226" s="19"/>
      <c r="C226" s="112" t="s">
        <v>399</v>
      </c>
      <c r="D226" s="112" t="s">
        <v>140</v>
      </c>
      <c r="E226" s="113"/>
      <c r="F226" s="170" t="s">
        <v>400</v>
      </c>
      <c r="G226" s="171"/>
      <c r="H226" s="171"/>
      <c r="I226" s="171"/>
      <c r="J226" s="114" t="s">
        <v>209</v>
      </c>
      <c r="K226" s="115">
        <v>6.42</v>
      </c>
      <c r="L226" s="172">
        <v>0</v>
      </c>
      <c r="M226" s="171"/>
      <c r="N226" s="172">
        <f>ROUND($L$226*$K$226,3)</f>
        <v>0</v>
      </c>
      <c r="O226" s="171"/>
      <c r="P226" s="171"/>
      <c r="Q226" s="171"/>
      <c r="R226" s="20"/>
      <c r="T226" s="116"/>
      <c r="U226" s="26" t="s">
        <v>34</v>
      </c>
      <c r="V226" s="117">
        <v>0</v>
      </c>
      <c r="W226" s="117">
        <f>$V$226*$K$226</f>
        <v>0</v>
      </c>
      <c r="X226" s="117">
        <v>0</v>
      </c>
      <c r="Y226" s="117">
        <f>$X$226*$K$226</f>
        <v>0</v>
      </c>
      <c r="Z226" s="117">
        <v>0</v>
      </c>
      <c r="AA226" s="118">
        <f>$Z$226*$K$226</f>
        <v>0</v>
      </c>
      <c r="AR226" s="6" t="s">
        <v>143</v>
      </c>
      <c r="AT226" s="6" t="s">
        <v>140</v>
      </c>
      <c r="AU226" s="6" t="s">
        <v>144</v>
      </c>
      <c r="AY226" s="6" t="s">
        <v>139</v>
      </c>
      <c r="BE226" s="119">
        <f>IF($U$226="základná",$N$226,0)</f>
        <v>0</v>
      </c>
      <c r="BF226" s="119">
        <f>IF($U$226="znížená",$N$226,0)</f>
        <v>0</v>
      </c>
      <c r="BG226" s="119">
        <f>IF($U$226="zákl. prenesená",$N$226,0)</f>
        <v>0</v>
      </c>
      <c r="BH226" s="119">
        <f>IF($U$226="zníž. prenesená",$N$226,0)</f>
        <v>0</v>
      </c>
      <c r="BI226" s="119">
        <f>IF($U$226="nulová",$N$226,0)</f>
        <v>0</v>
      </c>
      <c r="BJ226" s="6" t="s">
        <v>144</v>
      </c>
      <c r="BK226" s="120">
        <f>ROUND($L$226*$K$226,3)</f>
        <v>0</v>
      </c>
      <c r="BL226" s="6" t="s">
        <v>143</v>
      </c>
      <c r="BM226" s="6" t="s">
        <v>401</v>
      </c>
    </row>
    <row r="227" spans="2:63" s="102" customFormat="1" ht="30.75" customHeight="1">
      <c r="B227" s="103"/>
      <c r="D227" s="111" t="s">
        <v>107</v>
      </c>
      <c r="E227" s="111"/>
      <c r="F227" s="111"/>
      <c r="G227" s="111"/>
      <c r="H227" s="111"/>
      <c r="I227" s="111"/>
      <c r="J227" s="111"/>
      <c r="K227" s="111"/>
      <c r="L227" s="111"/>
      <c r="M227" s="111"/>
      <c r="N227" s="167">
        <f>$BK$227</f>
        <v>0</v>
      </c>
      <c r="O227" s="168"/>
      <c r="P227" s="168"/>
      <c r="Q227" s="168"/>
      <c r="R227" s="106"/>
      <c r="T227" s="107"/>
      <c r="W227" s="108">
        <f>SUM($W$228:$W$230)</f>
        <v>198.07022999999998</v>
      </c>
      <c r="Y227" s="108">
        <f>SUM($Y$228:$Y$230)</f>
        <v>0</v>
      </c>
      <c r="AA227" s="109">
        <f>SUM($AA$228:$AA$230)</f>
        <v>0</v>
      </c>
      <c r="AR227" s="105" t="s">
        <v>74</v>
      </c>
      <c r="AT227" s="105" t="s">
        <v>66</v>
      </c>
      <c r="AU227" s="105" t="s">
        <v>74</v>
      </c>
      <c r="AY227" s="105" t="s">
        <v>139</v>
      </c>
      <c r="BK227" s="110">
        <f>SUM($BK$228:$BK$230)</f>
        <v>0</v>
      </c>
    </row>
    <row r="228" spans="2:65" s="6" customFormat="1" ht="27" customHeight="1">
      <c r="B228" s="19"/>
      <c r="C228" s="112" t="s">
        <v>402</v>
      </c>
      <c r="D228" s="112" t="s">
        <v>140</v>
      </c>
      <c r="E228" s="113"/>
      <c r="F228" s="170" t="s">
        <v>403</v>
      </c>
      <c r="G228" s="171"/>
      <c r="H228" s="171"/>
      <c r="I228" s="171"/>
      <c r="J228" s="114" t="s">
        <v>173</v>
      </c>
      <c r="K228" s="115">
        <v>776.746</v>
      </c>
      <c r="L228" s="172">
        <v>0</v>
      </c>
      <c r="M228" s="171"/>
      <c r="N228" s="172">
        <f>ROUND($L$228*$K$228,3)</f>
        <v>0</v>
      </c>
      <c r="O228" s="171"/>
      <c r="P228" s="171"/>
      <c r="Q228" s="171"/>
      <c r="R228" s="20"/>
      <c r="T228" s="116"/>
      <c r="U228" s="26" t="s">
        <v>34</v>
      </c>
      <c r="V228" s="117">
        <v>0</v>
      </c>
      <c r="W228" s="117">
        <f>$V$228*$K$228</f>
        <v>0</v>
      </c>
      <c r="X228" s="117">
        <v>0</v>
      </c>
      <c r="Y228" s="117">
        <f>$X$228*$K$228</f>
        <v>0</v>
      </c>
      <c r="Z228" s="117">
        <v>0</v>
      </c>
      <c r="AA228" s="118">
        <f>$Z$228*$K$228</f>
        <v>0</v>
      </c>
      <c r="AR228" s="6" t="s">
        <v>143</v>
      </c>
      <c r="AT228" s="6" t="s">
        <v>140</v>
      </c>
      <c r="AU228" s="6" t="s">
        <v>144</v>
      </c>
      <c r="AY228" s="6" t="s">
        <v>139</v>
      </c>
      <c r="BE228" s="119">
        <f>IF($U$228="základná",$N$228,0)</f>
        <v>0</v>
      </c>
      <c r="BF228" s="119">
        <f>IF($U$228="znížená",$N$228,0)</f>
        <v>0</v>
      </c>
      <c r="BG228" s="119">
        <f>IF($U$228="zákl. prenesená",$N$228,0)</f>
        <v>0</v>
      </c>
      <c r="BH228" s="119">
        <f>IF($U$228="zníž. prenesená",$N$228,0)</f>
        <v>0</v>
      </c>
      <c r="BI228" s="119">
        <f>IF($U$228="nulová",$N$228,0)</f>
        <v>0</v>
      </c>
      <c r="BJ228" s="6" t="s">
        <v>144</v>
      </c>
      <c r="BK228" s="120">
        <f>ROUND($L$228*$K$228,3)</f>
        <v>0</v>
      </c>
      <c r="BL228" s="6" t="s">
        <v>143</v>
      </c>
      <c r="BM228" s="6" t="s">
        <v>404</v>
      </c>
    </row>
    <row r="229" spans="2:65" s="6" customFormat="1" ht="51" customHeight="1">
      <c r="B229" s="19"/>
      <c r="C229" s="112" t="s">
        <v>405</v>
      </c>
      <c r="D229" s="112" t="s">
        <v>140</v>
      </c>
      <c r="E229" s="113"/>
      <c r="F229" s="170" t="s">
        <v>406</v>
      </c>
      <c r="G229" s="171"/>
      <c r="H229" s="171"/>
      <c r="I229" s="171"/>
      <c r="J229" s="114" t="s">
        <v>173</v>
      </c>
      <c r="K229" s="115">
        <v>776.746</v>
      </c>
      <c r="L229" s="172">
        <v>0</v>
      </c>
      <c r="M229" s="171"/>
      <c r="N229" s="172">
        <f>ROUND($L$229*$K$229,3)</f>
        <v>0</v>
      </c>
      <c r="O229" s="171"/>
      <c r="P229" s="171"/>
      <c r="Q229" s="171"/>
      <c r="R229" s="20"/>
      <c r="T229" s="116"/>
      <c r="U229" s="26" t="s">
        <v>34</v>
      </c>
      <c r="V229" s="117">
        <v>0.239</v>
      </c>
      <c r="W229" s="117">
        <f>$V$229*$K$229</f>
        <v>185.642294</v>
      </c>
      <c r="X229" s="117">
        <v>0</v>
      </c>
      <c r="Y229" s="117">
        <f>$X$229*$K$229</f>
        <v>0</v>
      </c>
      <c r="Z229" s="117">
        <v>0</v>
      </c>
      <c r="AA229" s="118">
        <f>$Z$229*$K$229</f>
        <v>0</v>
      </c>
      <c r="AR229" s="6" t="s">
        <v>143</v>
      </c>
      <c r="AT229" s="6" t="s">
        <v>140</v>
      </c>
      <c r="AU229" s="6" t="s">
        <v>144</v>
      </c>
      <c r="AY229" s="6" t="s">
        <v>139</v>
      </c>
      <c r="BE229" s="119">
        <f>IF($U$229="základná",$N$229,0)</f>
        <v>0</v>
      </c>
      <c r="BF229" s="119">
        <f>IF($U$229="znížená",$N$229,0)</f>
        <v>0</v>
      </c>
      <c r="BG229" s="119">
        <f>IF($U$229="zákl. prenesená",$N$229,0)</f>
        <v>0</v>
      </c>
      <c r="BH229" s="119">
        <f>IF($U$229="zníž. prenesená",$N$229,0)</f>
        <v>0</v>
      </c>
      <c r="BI229" s="119">
        <f>IF($U$229="nulová",$N$229,0)</f>
        <v>0</v>
      </c>
      <c r="BJ229" s="6" t="s">
        <v>144</v>
      </c>
      <c r="BK229" s="120">
        <f>ROUND($L$229*$K$229,3)</f>
        <v>0</v>
      </c>
      <c r="BL229" s="6" t="s">
        <v>143</v>
      </c>
      <c r="BM229" s="6" t="s">
        <v>407</v>
      </c>
    </row>
    <row r="230" spans="2:65" s="6" customFormat="1" ht="39" customHeight="1">
      <c r="B230" s="19"/>
      <c r="C230" s="112" t="s">
        <v>408</v>
      </c>
      <c r="D230" s="112" t="s">
        <v>140</v>
      </c>
      <c r="E230" s="113"/>
      <c r="F230" s="170" t="s">
        <v>409</v>
      </c>
      <c r="G230" s="171"/>
      <c r="H230" s="171"/>
      <c r="I230" s="171"/>
      <c r="J230" s="114" t="s">
        <v>173</v>
      </c>
      <c r="K230" s="115">
        <v>776.746</v>
      </c>
      <c r="L230" s="172">
        <v>0</v>
      </c>
      <c r="M230" s="171"/>
      <c r="N230" s="172">
        <f>ROUND($L$230*$K$230,3)</f>
        <v>0</v>
      </c>
      <c r="O230" s="171"/>
      <c r="P230" s="171"/>
      <c r="Q230" s="171"/>
      <c r="R230" s="20"/>
      <c r="T230" s="116"/>
      <c r="U230" s="26" t="s">
        <v>34</v>
      </c>
      <c r="V230" s="117">
        <v>0.016</v>
      </c>
      <c r="W230" s="117">
        <f>$V$230*$K$230</f>
        <v>12.427936</v>
      </c>
      <c r="X230" s="117">
        <v>0</v>
      </c>
      <c r="Y230" s="117">
        <f>$X$230*$K$230</f>
        <v>0</v>
      </c>
      <c r="Z230" s="117">
        <v>0</v>
      </c>
      <c r="AA230" s="118">
        <f>$Z$230*$K$230</f>
        <v>0</v>
      </c>
      <c r="AR230" s="6" t="s">
        <v>143</v>
      </c>
      <c r="AT230" s="6" t="s">
        <v>140</v>
      </c>
      <c r="AU230" s="6" t="s">
        <v>144</v>
      </c>
      <c r="AY230" s="6" t="s">
        <v>139</v>
      </c>
      <c r="BE230" s="119">
        <f>IF($U$230="základná",$N$230,0)</f>
        <v>0</v>
      </c>
      <c r="BF230" s="119">
        <f>IF($U$230="znížená",$N$230,0)</f>
        <v>0</v>
      </c>
      <c r="BG230" s="119">
        <f>IF($U$230="zákl. prenesená",$N$230,0)</f>
        <v>0</v>
      </c>
      <c r="BH230" s="119">
        <f>IF($U$230="zníž. prenesená",$N$230,0)</f>
        <v>0</v>
      </c>
      <c r="BI230" s="119">
        <f>IF($U$230="nulová",$N$230,0)</f>
        <v>0</v>
      </c>
      <c r="BJ230" s="6" t="s">
        <v>144</v>
      </c>
      <c r="BK230" s="120">
        <f>ROUND($L$230*$K$230,3)</f>
        <v>0</v>
      </c>
      <c r="BL230" s="6" t="s">
        <v>143</v>
      </c>
      <c r="BM230" s="6" t="s">
        <v>410</v>
      </c>
    </row>
    <row r="231" spans="2:63" s="102" customFormat="1" ht="37.5" customHeight="1">
      <c r="B231" s="103"/>
      <c r="D231" s="104" t="s">
        <v>108</v>
      </c>
      <c r="E231" s="104"/>
      <c r="F231" s="104"/>
      <c r="G231" s="104"/>
      <c r="H231" s="104"/>
      <c r="I231" s="104"/>
      <c r="J231" s="104"/>
      <c r="K231" s="104"/>
      <c r="L231" s="104"/>
      <c r="M231" s="104"/>
      <c r="N231" s="169">
        <f>$BK$231</f>
        <v>0</v>
      </c>
      <c r="O231" s="168"/>
      <c r="P231" s="168"/>
      <c r="Q231" s="168"/>
      <c r="R231" s="106"/>
      <c r="T231" s="107"/>
      <c r="W231" s="108">
        <f>$W$232+$W$251+$W$255+$W$264+$W$277+$W$283+$W$294+$W$303+$W$309+$W$317</f>
        <v>326.0872791234</v>
      </c>
      <c r="Y231" s="108">
        <f>$Y$232+$Y$251+$Y$255+$Y$264+$Y$277+$Y$283+$Y$294+$Y$303+$Y$309+$Y$317</f>
        <v>1.45035637</v>
      </c>
      <c r="AA231" s="109">
        <f>$AA$232+$AA$251+$AA$255+$AA$264+$AA$277+$AA$283+$AA$294+$AA$303+$AA$309+$AA$317</f>
        <v>0</v>
      </c>
      <c r="AR231" s="105" t="s">
        <v>144</v>
      </c>
      <c r="AT231" s="105" t="s">
        <v>66</v>
      </c>
      <c r="AU231" s="105" t="s">
        <v>67</v>
      </c>
      <c r="AY231" s="105" t="s">
        <v>139</v>
      </c>
      <c r="BK231" s="110">
        <f>$BK$232+$BK$251+$BK$255+$BK$264+$BK$277+$BK$283+$BK$294+$BK$303+$BK$309+$BK$317</f>
        <v>0</v>
      </c>
    </row>
    <row r="232" spans="2:63" s="102" customFormat="1" ht="21" customHeight="1">
      <c r="B232" s="103"/>
      <c r="D232" s="111" t="s">
        <v>109</v>
      </c>
      <c r="E232" s="111"/>
      <c r="F232" s="111"/>
      <c r="G232" s="111"/>
      <c r="H232" s="111"/>
      <c r="I232" s="111"/>
      <c r="J232" s="111"/>
      <c r="K232" s="111"/>
      <c r="L232" s="111"/>
      <c r="M232" s="111"/>
      <c r="N232" s="167">
        <f>$BK$232</f>
        <v>0</v>
      </c>
      <c r="O232" s="168"/>
      <c r="P232" s="168"/>
      <c r="Q232" s="168"/>
      <c r="R232" s="106"/>
      <c r="T232" s="107"/>
      <c r="W232" s="108">
        <f>SUM($W$233:$W$250)</f>
        <v>0</v>
      </c>
      <c r="Y232" s="108">
        <f>SUM($Y$233:$Y$250)</f>
        <v>0</v>
      </c>
      <c r="AA232" s="109">
        <f>SUM($AA$233:$AA$250)</f>
        <v>0</v>
      </c>
      <c r="AR232" s="105" t="s">
        <v>144</v>
      </c>
      <c r="AT232" s="105" t="s">
        <v>66</v>
      </c>
      <c r="AU232" s="105" t="s">
        <v>74</v>
      </c>
      <c r="AY232" s="105" t="s">
        <v>139</v>
      </c>
      <c r="BK232" s="110">
        <f>SUM($BK$233:$BK$250)</f>
        <v>0</v>
      </c>
    </row>
    <row r="233" spans="2:65" s="6" customFormat="1" ht="27" customHeight="1">
      <c r="B233" s="19"/>
      <c r="C233" s="112" t="s">
        <v>411</v>
      </c>
      <c r="D233" s="112" t="s">
        <v>140</v>
      </c>
      <c r="E233" s="113"/>
      <c r="F233" s="170" t="s">
        <v>412</v>
      </c>
      <c r="G233" s="171"/>
      <c r="H233" s="171"/>
      <c r="I233" s="171"/>
      <c r="J233" s="114" t="s">
        <v>154</v>
      </c>
      <c r="K233" s="115">
        <v>61.343</v>
      </c>
      <c r="L233" s="172">
        <v>0</v>
      </c>
      <c r="M233" s="171"/>
      <c r="N233" s="172">
        <f>ROUND($L$233*$K$233,3)</f>
        <v>0</v>
      </c>
      <c r="O233" s="171"/>
      <c r="P233" s="171"/>
      <c r="Q233" s="171"/>
      <c r="R233" s="20"/>
      <c r="T233" s="116"/>
      <c r="U233" s="26" t="s">
        <v>34</v>
      </c>
      <c r="V233" s="117">
        <v>0</v>
      </c>
      <c r="W233" s="117">
        <f>$V$233*$K$233</f>
        <v>0</v>
      </c>
      <c r="X233" s="117">
        <v>0</v>
      </c>
      <c r="Y233" s="117">
        <f>$X$233*$K$233</f>
        <v>0</v>
      </c>
      <c r="Z233" s="117">
        <v>0</v>
      </c>
      <c r="AA233" s="118">
        <f>$Z$233*$K$233</f>
        <v>0</v>
      </c>
      <c r="AR233" s="6" t="s">
        <v>240</v>
      </c>
      <c r="AT233" s="6" t="s">
        <v>140</v>
      </c>
      <c r="AU233" s="6" t="s">
        <v>144</v>
      </c>
      <c r="AY233" s="6" t="s">
        <v>139</v>
      </c>
      <c r="BE233" s="119">
        <f>IF($U$233="základná",$N$233,0)</f>
        <v>0</v>
      </c>
      <c r="BF233" s="119">
        <f>IF($U$233="znížená",$N$233,0)</f>
        <v>0</v>
      </c>
      <c r="BG233" s="119">
        <f>IF($U$233="zákl. prenesená",$N$233,0)</f>
        <v>0</v>
      </c>
      <c r="BH233" s="119">
        <f>IF($U$233="zníž. prenesená",$N$233,0)</f>
        <v>0</v>
      </c>
      <c r="BI233" s="119">
        <f>IF($U$233="nulová",$N$233,0)</f>
        <v>0</v>
      </c>
      <c r="BJ233" s="6" t="s">
        <v>144</v>
      </c>
      <c r="BK233" s="120">
        <f>ROUND($L$233*$K$233,3)</f>
        <v>0</v>
      </c>
      <c r="BL233" s="6" t="s">
        <v>240</v>
      </c>
      <c r="BM233" s="6" t="s">
        <v>413</v>
      </c>
    </row>
    <row r="234" spans="2:65" s="6" customFormat="1" ht="15.75" customHeight="1">
      <c r="B234" s="19"/>
      <c r="C234" s="121" t="s">
        <v>414</v>
      </c>
      <c r="D234" s="121" t="s">
        <v>187</v>
      </c>
      <c r="E234" s="122"/>
      <c r="F234" s="174" t="s">
        <v>415</v>
      </c>
      <c r="G234" s="175"/>
      <c r="H234" s="175"/>
      <c r="I234" s="175"/>
      <c r="J234" s="123" t="s">
        <v>173</v>
      </c>
      <c r="K234" s="124">
        <v>0.059</v>
      </c>
      <c r="L234" s="176">
        <v>0</v>
      </c>
      <c r="M234" s="175"/>
      <c r="N234" s="176">
        <f>ROUND($L$234*$K$234,3)</f>
        <v>0</v>
      </c>
      <c r="O234" s="171"/>
      <c r="P234" s="171"/>
      <c r="Q234" s="171"/>
      <c r="R234" s="20"/>
      <c r="T234" s="116"/>
      <c r="U234" s="26" t="s">
        <v>34</v>
      </c>
      <c r="V234" s="117">
        <v>0</v>
      </c>
      <c r="W234" s="117">
        <f>$V$234*$K$234</f>
        <v>0</v>
      </c>
      <c r="X234" s="117">
        <v>0</v>
      </c>
      <c r="Y234" s="117">
        <f>$X$234*$K$234</f>
        <v>0</v>
      </c>
      <c r="Z234" s="117">
        <v>0</v>
      </c>
      <c r="AA234" s="118">
        <f>$Z$234*$K$234</f>
        <v>0</v>
      </c>
      <c r="AR234" s="6" t="s">
        <v>318</v>
      </c>
      <c r="AT234" s="6" t="s">
        <v>187</v>
      </c>
      <c r="AU234" s="6" t="s">
        <v>144</v>
      </c>
      <c r="AY234" s="6" t="s">
        <v>139</v>
      </c>
      <c r="BE234" s="119">
        <f>IF($U$234="základná",$N$234,0)</f>
        <v>0</v>
      </c>
      <c r="BF234" s="119">
        <f>IF($U$234="znížená",$N$234,0)</f>
        <v>0</v>
      </c>
      <c r="BG234" s="119">
        <f>IF($U$234="zákl. prenesená",$N$234,0)</f>
        <v>0</v>
      </c>
      <c r="BH234" s="119">
        <f>IF($U$234="zníž. prenesená",$N$234,0)</f>
        <v>0</v>
      </c>
      <c r="BI234" s="119">
        <f>IF($U$234="nulová",$N$234,0)</f>
        <v>0</v>
      </c>
      <c r="BJ234" s="6" t="s">
        <v>144</v>
      </c>
      <c r="BK234" s="120">
        <f>ROUND($L$234*$K$234,3)</f>
        <v>0</v>
      </c>
      <c r="BL234" s="6" t="s">
        <v>240</v>
      </c>
      <c r="BM234" s="6" t="s">
        <v>416</v>
      </c>
    </row>
    <row r="235" spans="2:65" s="6" customFormat="1" ht="27" customHeight="1">
      <c r="B235" s="19"/>
      <c r="C235" s="112" t="s">
        <v>417</v>
      </c>
      <c r="D235" s="112" t="s">
        <v>140</v>
      </c>
      <c r="E235" s="113"/>
      <c r="F235" s="170" t="s">
        <v>418</v>
      </c>
      <c r="G235" s="171"/>
      <c r="H235" s="171"/>
      <c r="I235" s="171"/>
      <c r="J235" s="114" t="s">
        <v>154</v>
      </c>
      <c r="K235" s="115">
        <v>11.449</v>
      </c>
      <c r="L235" s="172">
        <v>0</v>
      </c>
      <c r="M235" s="171"/>
      <c r="N235" s="172">
        <f>ROUND($L$235*$K$235,3)</f>
        <v>0</v>
      </c>
      <c r="O235" s="171"/>
      <c r="P235" s="171"/>
      <c r="Q235" s="171"/>
      <c r="R235" s="20"/>
      <c r="T235" s="116"/>
      <c r="U235" s="26" t="s">
        <v>34</v>
      </c>
      <c r="V235" s="117">
        <v>0</v>
      </c>
      <c r="W235" s="117">
        <f>$V$235*$K$235</f>
        <v>0</v>
      </c>
      <c r="X235" s="117">
        <v>0</v>
      </c>
      <c r="Y235" s="117">
        <f>$X$235*$K$235</f>
        <v>0</v>
      </c>
      <c r="Z235" s="117">
        <v>0</v>
      </c>
      <c r="AA235" s="118">
        <f>$Z$235*$K$235</f>
        <v>0</v>
      </c>
      <c r="AR235" s="6" t="s">
        <v>240</v>
      </c>
      <c r="AT235" s="6" t="s">
        <v>140</v>
      </c>
      <c r="AU235" s="6" t="s">
        <v>144</v>
      </c>
      <c r="AY235" s="6" t="s">
        <v>139</v>
      </c>
      <c r="BE235" s="119">
        <f>IF($U$235="základná",$N$235,0)</f>
        <v>0</v>
      </c>
      <c r="BF235" s="119">
        <f>IF($U$235="znížená",$N$235,0)</f>
        <v>0</v>
      </c>
      <c r="BG235" s="119">
        <f>IF($U$235="zákl. prenesená",$N$235,0)</f>
        <v>0</v>
      </c>
      <c r="BH235" s="119">
        <f>IF($U$235="zníž. prenesená",$N$235,0)</f>
        <v>0</v>
      </c>
      <c r="BI235" s="119">
        <f>IF($U$235="nulová",$N$235,0)</f>
        <v>0</v>
      </c>
      <c r="BJ235" s="6" t="s">
        <v>144</v>
      </c>
      <c r="BK235" s="120">
        <f>ROUND($L$235*$K$235,3)</f>
        <v>0</v>
      </c>
      <c r="BL235" s="6" t="s">
        <v>240</v>
      </c>
      <c r="BM235" s="6" t="s">
        <v>419</v>
      </c>
    </row>
    <row r="236" spans="2:65" s="6" customFormat="1" ht="15.75" customHeight="1">
      <c r="B236" s="19"/>
      <c r="C236" s="121" t="s">
        <v>420</v>
      </c>
      <c r="D236" s="121" t="s">
        <v>187</v>
      </c>
      <c r="E236" s="122"/>
      <c r="F236" s="174" t="s">
        <v>415</v>
      </c>
      <c r="G236" s="175"/>
      <c r="H236" s="175"/>
      <c r="I236" s="175"/>
      <c r="J236" s="123" t="s">
        <v>173</v>
      </c>
      <c r="K236" s="124">
        <v>0.006</v>
      </c>
      <c r="L236" s="176">
        <v>0</v>
      </c>
      <c r="M236" s="175"/>
      <c r="N236" s="176">
        <f>ROUND($L$236*$K$236,3)</f>
        <v>0</v>
      </c>
      <c r="O236" s="171"/>
      <c r="P236" s="171"/>
      <c r="Q236" s="171"/>
      <c r="R236" s="20"/>
      <c r="T236" s="116"/>
      <c r="U236" s="26" t="s">
        <v>34</v>
      </c>
      <c r="V236" s="117">
        <v>0</v>
      </c>
      <c r="W236" s="117">
        <f>$V$236*$K$236</f>
        <v>0</v>
      </c>
      <c r="X236" s="117">
        <v>0</v>
      </c>
      <c r="Y236" s="117">
        <f>$X$236*$K$236</f>
        <v>0</v>
      </c>
      <c r="Z236" s="117">
        <v>0</v>
      </c>
      <c r="AA236" s="118">
        <f>$Z$236*$K$236</f>
        <v>0</v>
      </c>
      <c r="AR236" s="6" t="s">
        <v>318</v>
      </c>
      <c r="AT236" s="6" t="s">
        <v>187</v>
      </c>
      <c r="AU236" s="6" t="s">
        <v>144</v>
      </c>
      <c r="AY236" s="6" t="s">
        <v>139</v>
      </c>
      <c r="BE236" s="119">
        <f>IF($U$236="základná",$N$236,0)</f>
        <v>0</v>
      </c>
      <c r="BF236" s="119">
        <f>IF($U$236="znížená",$N$236,0)</f>
        <v>0</v>
      </c>
      <c r="BG236" s="119">
        <f>IF($U$236="zákl. prenesená",$N$236,0)</f>
        <v>0</v>
      </c>
      <c r="BH236" s="119">
        <f>IF($U$236="zníž. prenesená",$N$236,0)</f>
        <v>0</v>
      </c>
      <c r="BI236" s="119">
        <f>IF($U$236="nulová",$N$236,0)</f>
        <v>0</v>
      </c>
      <c r="BJ236" s="6" t="s">
        <v>144</v>
      </c>
      <c r="BK236" s="120">
        <f>ROUND($L$236*$K$236,3)</f>
        <v>0</v>
      </c>
      <c r="BL236" s="6" t="s">
        <v>240</v>
      </c>
      <c r="BM236" s="6" t="s">
        <v>421</v>
      </c>
    </row>
    <row r="237" spans="2:65" s="6" customFormat="1" ht="27" customHeight="1">
      <c r="B237" s="19"/>
      <c r="C237" s="112" t="s">
        <v>422</v>
      </c>
      <c r="D237" s="112" t="s">
        <v>140</v>
      </c>
      <c r="E237" s="113"/>
      <c r="F237" s="170" t="s">
        <v>423</v>
      </c>
      <c r="G237" s="171"/>
      <c r="H237" s="171"/>
      <c r="I237" s="171"/>
      <c r="J237" s="114" t="s">
        <v>154</v>
      </c>
      <c r="K237" s="115">
        <v>61.343</v>
      </c>
      <c r="L237" s="172">
        <v>0</v>
      </c>
      <c r="M237" s="171"/>
      <c r="N237" s="172">
        <f>ROUND($L$237*$K$237,3)</f>
        <v>0</v>
      </c>
      <c r="O237" s="171"/>
      <c r="P237" s="171"/>
      <c r="Q237" s="171"/>
      <c r="R237" s="20"/>
      <c r="T237" s="116"/>
      <c r="U237" s="26" t="s">
        <v>34</v>
      </c>
      <c r="V237" s="117">
        <v>0</v>
      </c>
      <c r="W237" s="117">
        <f>$V$237*$K$237</f>
        <v>0</v>
      </c>
      <c r="X237" s="117">
        <v>0</v>
      </c>
      <c r="Y237" s="117">
        <f>$X$237*$K$237</f>
        <v>0</v>
      </c>
      <c r="Z237" s="117">
        <v>0</v>
      </c>
      <c r="AA237" s="118">
        <f>$Z$237*$K$237</f>
        <v>0</v>
      </c>
      <c r="AR237" s="6" t="s">
        <v>240</v>
      </c>
      <c r="AT237" s="6" t="s">
        <v>140</v>
      </c>
      <c r="AU237" s="6" t="s">
        <v>144</v>
      </c>
      <c r="AY237" s="6" t="s">
        <v>139</v>
      </c>
      <c r="BE237" s="119">
        <f>IF($U$237="základná",$N$237,0)</f>
        <v>0</v>
      </c>
      <c r="BF237" s="119">
        <f>IF($U$237="znížená",$N$237,0)</f>
        <v>0</v>
      </c>
      <c r="BG237" s="119">
        <f>IF($U$237="zákl. prenesená",$N$237,0)</f>
        <v>0</v>
      </c>
      <c r="BH237" s="119">
        <f>IF($U$237="zníž. prenesená",$N$237,0)</f>
        <v>0</v>
      </c>
      <c r="BI237" s="119">
        <f>IF($U$237="nulová",$N$237,0)</f>
        <v>0</v>
      </c>
      <c r="BJ237" s="6" t="s">
        <v>144</v>
      </c>
      <c r="BK237" s="120">
        <f>ROUND($L$237*$K$237,3)</f>
        <v>0</v>
      </c>
      <c r="BL237" s="6" t="s">
        <v>240</v>
      </c>
      <c r="BM237" s="6" t="s">
        <v>424</v>
      </c>
    </row>
    <row r="238" spans="2:65" s="6" customFormat="1" ht="27" customHeight="1">
      <c r="B238" s="19"/>
      <c r="C238" s="121" t="s">
        <v>425</v>
      </c>
      <c r="D238" s="121" t="s">
        <v>187</v>
      </c>
      <c r="E238" s="122"/>
      <c r="F238" s="174" t="s">
        <v>426</v>
      </c>
      <c r="G238" s="175"/>
      <c r="H238" s="175"/>
      <c r="I238" s="175"/>
      <c r="J238" s="123" t="s">
        <v>154</v>
      </c>
      <c r="K238" s="124">
        <v>70.556</v>
      </c>
      <c r="L238" s="176">
        <v>0</v>
      </c>
      <c r="M238" s="175"/>
      <c r="N238" s="176">
        <f>ROUND($L$238*$K$238,3)</f>
        <v>0</v>
      </c>
      <c r="O238" s="171"/>
      <c r="P238" s="171"/>
      <c r="Q238" s="171"/>
      <c r="R238" s="20"/>
      <c r="T238" s="116"/>
      <c r="U238" s="26" t="s">
        <v>34</v>
      </c>
      <c r="V238" s="117">
        <v>0</v>
      </c>
      <c r="W238" s="117">
        <f>$V$238*$K$238</f>
        <v>0</v>
      </c>
      <c r="X238" s="117">
        <v>0</v>
      </c>
      <c r="Y238" s="117">
        <f>$X$238*$K$238</f>
        <v>0</v>
      </c>
      <c r="Z238" s="117">
        <v>0</v>
      </c>
      <c r="AA238" s="118">
        <f>$Z$238*$K$238</f>
        <v>0</v>
      </c>
      <c r="AR238" s="6" t="s">
        <v>318</v>
      </c>
      <c r="AT238" s="6" t="s">
        <v>187</v>
      </c>
      <c r="AU238" s="6" t="s">
        <v>144</v>
      </c>
      <c r="AY238" s="6" t="s">
        <v>139</v>
      </c>
      <c r="BE238" s="119">
        <f>IF($U$238="základná",$N$238,0)</f>
        <v>0</v>
      </c>
      <c r="BF238" s="119">
        <f>IF($U$238="znížená",$N$238,0)</f>
        <v>0</v>
      </c>
      <c r="BG238" s="119">
        <f>IF($U$238="zákl. prenesená",$N$238,0)</f>
        <v>0</v>
      </c>
      <c r="BH238" s="119">
        <f>IF($U$238="zníž. prenesená",$N$238,0)</f>
        <v>0</v>
      </c>
      <c r="BI238" s="119">
        <f>IF($U$238="nulová",$N$238,0)</f>
        <v>0</v>
      </c>
      <c r="BJ238" s="6" t="s">
        <v>144</v>
      </c>
      <c r="BK238" s="120">
        <f>ROUND($L$238*$K$238,3)</f>
        <v>0</v>
      </c>
      <c r="BL238" s="6" t="s">
        <v>240</v>
      </c>
      <c r="BM238" s="6" t="s">
        <v>427</v>
      </c>
    </row>
    <row r="239" spans="2:65" s="6" customFormat="1" ht="27" customHeight="1">
      <c r="B239" s="19"/>
      <c r="C239" s="112" t="s">
        <v>428</v>
      </c>
      <c r="D239" s="112" t="s">
        <v>140</v>
      </c>
      <c r="E239" s="113"/>
      <c r="F239" s="170" t="s">
        <v>429</v>
      </c>
      <c r="G239" s="171"/>
      <c r="H239" s="171"/>
      <c r="I239" s="171"/>
      <c r="J239" s="114" t="s">
        <v>154</v>
      </c>
      <c r="K239" s="115">
        <v>61.343</v>
      </c>
      <c r="L239" s="172">
        <v>0</v>
      </c>
      <c r="M239" s="171"/>
      <c r="N239" s="172">
        <f>ROUND($L$239*$K$239,3)</f>
        <v>0</v>
      </c>
      <c r="O239" s="171"/>
      <c r="P239" s="171"/>
      <c r="Q239" s="171"/>
      <c r="R239" s="20"/>
      <c r="T239" s="116"/>
      <c r="U239" s="26" t="s">
        <v>34</v>
      </c>
      <c r="V239" s="117">
        <v>0</v>
      </c>
      <c r="W239" s="117">
        <f>$V$239*$K$239</f>
        <v>0</v>
      </c>
      <c r="X239" s="117">
        <v>0</v>
      </c>
      <c r="Y239" s="117">
        <f>$X$239*$K$239</f>
        <v>0</v>
      </c>
      <c r="Z239" s="117">
        <v>0</v>
      </c>
      <c r="AA239" s="118">
        <f>$Z$239*$K$239</f>
        <v>0</v>
      </c>
      <c r="AR239" s="6" t="s">
        <v>240</v>
      </c>
      <c r="AT239" s="6" t="s">
        <v>140</v>
      </c>
      <c r="AU239" s="6" t="s">
        <v>144</v>
      </c>
      <c r="AY239" s="6" t="s">
        <v>139</v>
      </c>
      <c r="BE239" s="119">
        <f>IF($U$239="základná",$N$239,0)</f>
        <v>0</v>
      </c>
      <c r="BF239" s="119">
        <f>IF($U$239="znížená",$N$239,0)</f>
        <v>0</v>
      </c>
      <c r="BG239" s="119">
        <f>IF($U$239="zákl. prenesená",$N$239,0)</f>
        <v>0</v>
      </c>
      <c r="BH239" s="119">
        <f>IF($U$239="zníž. prenesená",$N$239,0)</f>
        <v>0</v>
      </c>
      <c r="BI239" s="119">
        <f>IF($U$239="nulová",$N$239,0)</f>
        <v>0</v>
      </c>
      <c r="BJ239" s="6" t="s">
        <v>144</v>
      </c>
      <c r="BK239" s="120">
        <f>ROUND($L$239*$K$239,3)</f>
        <v>0</v>
      </c>
      <c r="BL239" s="6" t="s">
        <v>240</v>
      </c>
      <c r="BM239" s="6" t="s">
        <v>430</v>
      </c>
    </row>
    <row r="240" spans="2:65" s="6" customFormat="1" ht="15.75" customHeight="1">
      <c r="B240" s="19"/>
      <c r="C240" s="121" t="s">
        <v>431</v>
      </c>
      <c r="D240" s="121" t="s">
        <v>187</v>
      </c>
      <c r="E240" s="122"/>
      <c r="F240" s="174" t="s">
        <v>432</v>
      </c>
      <c r="G240" s="175"/>
      <c r="H240" s="175"/>
      <c r="I240" s="175"/>
      <c r="J240" s="123" t="s">
        <v>154</v>
      </c>
      <c r="K240" s="124">
        <v>70.556</v>
      </c>
      <c r="L240" s="176">
        <v>0</v>
      </c>
      <c r="M240" s="175"/>
      <c r="N240" s="176">
        <f>ROUND($L$240*$K$240,3)</f>
        <v>0</v>
      </c>
      <c r="O240" s="171"/>
      <c r="P240" s="171"/>
      <c r="Q240" s="171"/>
      <c r="R240" s="20"/>
      <c r="T240" s="116"/>
      <c r="U240" s="26" t="s">
        <v>34</v>
      </c>
      <c r="V240" s="117">
        <v>0</v>
      </c>
      <c r="W240" s="117">
        <f>$V$240*$K$240</f>
        <v>0</v>
      </c>
      <c r="X240" s="117">
        <v>0</v>
      </c>
      <c r="Y240" s="117">
        <f>$X$240*$K$240</f>
        <v>0</v>
      </c>
      <c r="Z240" s="117">
        <v>0</v>
      </c>
      <c r="AA240" s="118">
        <f>$Z$240*$K$240</f>
        <v>0</v>
      </c>
      <c r="AR240" s="6" t="s">
        <v>318</v>
      </c>
      <c r="AT240" s="6" t="s">
        <v>187</v>
      </c>
      <c r="AU240" s="6" t="s">
        <v>144</v>
      </c>
      <c r="AY240" s="6" t="s">
        <v>139</v>
      </c>
      <c r="BE240" s="119">
        <f>IF($U$240="základná",$N$240,0)</f>
        <v>0</v>
      </c>
      <c r="BF240" s="119">
        <f>IF($U$240="znížená",$N$240,0)</f>
        <v>0</v>
      </c>
      <c r="BG240" s="119">
        <f>IF($U$240="zákl. prenesená",$N$240,0)</f>
        <v>0</v>
      </c>
      <c r="BH240" s="119">
        <f>IF($U$240="zníž. prenesená",$N$240,0)</f>
        <v>0</v>
      </c>
      <c r="BI240" s="119">
        <f>IF($U$240="nulová",$N$240,0)</f>
        <v>0</v>
      </c>
      <c r="BJ240" s="6" t="s">
        <v>144</v>
      </c>
      <c r="BK240" s="120">
        <f>ROUND($L$240*$K$240,3)</f>
        <v>0</v>
      </c>
      <c r="BL240" s="6" t="s">
        <v>240</v>
      </c>
      <c r="BM240" s="6" t="s">
        <v>433</v>
      </c>
    </row>
    <row r="241" spans="2:65" s="6" customFormat="1" ht="27" customHeight="1">
      <c r="B241" s="19"/>
      <c r="C241" s="112" t="s">
        <v>434</v>
      </c>
      <c r="D241" s="112" t="s">
        <v>140</v>
      </c>
      <c r="E241" s="113"/>
      <c r="F241" s="170" t="s">
        <v>435</v>
      </c>
      <c r="G241" s="171"/>
      <c r="H241" s="171"/>
      <c r="I241" s="171"/>
      <c r="J241" s="114" t="s">
        <v>154</v>
      </c>
      <c r="K241" s="115">
        <v>61.343</v>
      </c>
      <c r="L241" s="172">
        <v>0</v>
      </c>
      <c r="M241" s="171"/>
      <c r="N241" s="172">
        <f>ROUND($L$241*$K$241,3)</f>
        <v>0</v>
      </c>
      <c r="O241" s="171"/>
      <c r="P241" s="171"/>
      <c r="Q241" s="171"/>
      <c r="R241" s="20"/>
      <c r="T241" s="116"/>
      <c r="U241" s="26" t="s">
        <v>34</v>
      </c>
      <c r="V241" s="117">
        <v>0</v>
      </c>
      <c r="W241" s="117">
        <f>$V$241*$K$241</f>
        <v>0</v>
      </c>
      <c r="X241" s="117">
        <v>0</v>
      </c>
      <c r="Y241" s="117">
        <f>$X$241*$K$241</f>
        <v>0</v>
      </c>
      <c r="Z241" s="117">
        <v>0</v>
      </c>
      <c r="AA241" s="118">
        <f>$Z$241*$K$241</f>
        <v>0</v>
      </c>
      <c r="AR241" s="6" t="s">
        <v>240</v>
      </c>
      <c r="AT241" s="6" t="s">
        <v>140</v>
      </c>
      <c r="AU241" s="6" t="s">
        <v>144</v>
      </c>
      <c r="AY241" s="6" t="s">
        <v>139</v>
      </c>
      <c r="BE241" s="119">
        <f>IF($U$241="základná",$N$241,0)</f>
        <v>0</v>
      </c>
      <c r="BF241" s="119">
        <f>IF($U$241="znížená",$N$241,0)</f>
        <v>0</v>
      </c>
      <c r="BG241" s="119">
        <f>IF($U$241="zákl. prenesená",$N$241,0)</f>
        <v>0</v>
      </c>
      <c r="BH241" s="119">
        <f>IF($U$241="zníž. prenesená",$N$241,0)</f>
        <v>0</v>
      </c>
      <c r="BI241" s="119">
        <f>IF($U$241="nulová",$N$241,0)</f>
        <v>0</v>
      </c>
      <c r="BJ241" s="6" t="s">
        <v>144</v>
      </c>
      <c r="BK241" s="120">
        <f>ROUND($L$241*$K$241,3)</f>
        <v>0</v>
      </c>
      <c r="BL241" s="6" t="s">
        <v>240</v>
      </c>
      <c r="BM241" s="6" t="s">
        <v>436</v>
      </c>
    </row>
    <row r="242" spans="2:65" s="6" customFormat="1" ht="27" customHeight="1">
      <c r="B242" s="19"/>
      <c r="C242" s="121" t="s">
        <v>437</v>
      </c>
      <c r="D242" s="121" t="s">
        <v>187</v>
      </c>
      <c r="E242" s="122"/>
      <c r="F242" s="174" t="s">
        <v>438</v>
      </c>
      <c r="G242" s="175"/>
      <c r="H242" s="175"/>
      <c r="I242" s="175"/>
      <c r="J242" s="123" t="s">
        <v>154</v>
      </c>
      <c r="K242" s="124">
        <v>70.556</v>
      </c>
      <c r="L242" s="176">
        <v>0</v>
      </c>
      <c r="M242" s="175"/>
      <c r="N242" s="176">
        <f>ROUND($L$242*$K$242,3)</f>
        <v>0</v>
      </c>
      <c r="O242" s="171"/>
      <c r="P242" s="171"/>
      <c r="Q242" s="171"/>
      <c r="R242" s="20"/>
      <c r="T242" s="116"/>
      <c r="U242" s="26" t="s">
        <v>34</v>
      </c>
      <c r="V242" s="117">
        <v>0</v>
      </c>
      <c r="W242" s="117">
        <f>$V$242*$K$242</f>
        <v>0</v>
      </c>
      <c r="X242" s="117">
        <v>0</v>
      </c>
      <c r="Y242" s="117">
        <f>$X$242*$K$242</f>
        <v>0</v>
      </c>
      <c r="Z242" s="117">
        <v>0</v>
      </c>
      <c r="AA242" s="118">
        <f>$Z$242*$K$242</f>
        <v>0</v>
      </c>
      <c r="AR242" s="6" t="s">
        <v>318</v>
      </c>
      <c r="AT242" s="6" t="s">
        <v>187</v>
      </c>
      <c r="AU242" s="6" t="s">
        <v>144</v>
      </c>
      <c r="AY242" s="6" t="s">
        <v>139</v>
      </c>
      <c r="BE242" s="119">
        <f>IF($U$242="základná",$N$242,0)</f>
        <v>0</v>
      </c>
      <c r="BF242" s="119">
        <f>IF($U$242="znížená",$N$242,0)</f>
        <v>0</v>
      </c>
      <c r="BG242" s="119">
        <f>IF($U$242="zákl. prenesená",$N$242,0)</f>
        <v>0</v>
      </c>
      <c r="BH242" s="119">
        <f>IF($U$242="zníž. prenesená",$N$242,0)</f>
        <v>0</v>
      </c>
      <c r="BI242" s="119">
        <f>IF($U$242="nulová",$N$242,0)</f>
        <v>0</v>
      </c>
      <c r="BJ242" s="6" t="s">
        <v>144</v>
      </c>
      <c r="BK242" s="120">
        <f>ROUND($L$242*$K$242,3)</f>
        <v>0</v>
      </c>
      <c r="BL242" s="6" t="s">
        <v>240</v>
      </c>
      <c r="BM242" s="6" t="s">
        <v>439</v>
      </c>
    </row>
    <row r="243" spans="2:65" s="6" customFormat="1" ht="27" customHeight="1">
      <c r="B243" s="19"/>
      <c r="C243" s="112" t="s">
        <v>440</v>
      </c>
      <c r="D243" s="112" t="s">
        <v>140</v>
      </c>
      <c r="E243" s="113"/>
      <c r="F243" s="170" t="s">
        <v>441</v>
      </c>
      <c r="G243" s="171"/>
      <c r="H243" s="171"/>
      <c r="I243" s="171"/>
      <c r="J243" s="114" t="s">
        <v>154</v>
      </c>
      <c r="K243" s="115">
        <v>11.449</v>
      </c>
      <c r="L243" s="172">
        <v>0</v>
      </c>
      <c r="M243" s="171"/>
      <c r="N243" s="172">
        <f>ROUND($L$243*$K$243,3)</f>
        <v>0</v>
      </c>
      <c r="O243" s="171"/>
      <c r="P243" s="171"/>
      <c r="Q243" s="171"/>
      <c r="R243" s="20"/>
      <c r="T243" s="116"/>
      <c r="U243" s="26" t="s">
        <v>34</v>
      </c>
      <c r="V243" s="117">
        <v>0</v>
      </c>
      <c r="W243" s="117">
        <f>$V$243*$K$243</f>
        <v>0</v>
      </c>
      <c r="X243" s="117">
        <v>0</v>
      </c>
      <c r="Y243" s="117">
        <f>$X$243*$K$243</f>
        <v>0</v>
      </c>
      <c r="Z243" s="117">
        <v>0</v>
      </c>
      <c r="AA243" s="118">
        <f>$Z$243*$K$243</f>
        <v>0</v>
      </c>
      <c r="AR243" s="6" t="s">
        <v>240</v>
      </c>
      <c r="AT243" s="6" t="s">
        <v>140</v>
      </c>
      <c r="AU243" s="6" t="s">
        <v>144</v>
      </c>
      <c r="AY243" s="6" t="s">
        <v>139</v>
      </c>
      <c r="BE243" s="119">
        <f>IF($U$243="základná",$N$243,0)</f>
        <v>0</v>
      </c>
      <c r="BF243" s="119">
        <f>IF($U$243="znížená",$N$243,0)</f>
        <v>0</v>
      </c>
      <c r="BG243" s="119">
        <f>IF($U$243="zákl. prenesená",$N$243,0)</f>
        <v>0</v>
      </c>
      <c r="BH243" s="119">
        <f>IF($U$243="zníž. prenesená",$N$243,0)</f>
        <v>0</v>
      </c>
      <c r="BI243" s="119">
        <f>IF($U$243="nulová",$N$243,0)</f>
        <v>0</v>
      </c>
      <c r="BJ243" s="6" t="s">
        <v>144</v>
      </c>
      <c r="BK243" s="120">
        <f>ROUND($L$243*$K$243,3)</f>
        <v>0</v>
      </c>
      <c r="BL243" s="6" t="s">
        <v>240</v>
      </c>
      <c r="BM243" s="6" t="s">
        <v>442</v>
      </c>
    </row>
    <row r="244" spans="2:65" s="6" customFormat="1" ht="27" customHeight="1">
      <c r="B244" s="19"/>
      <c r="C244" s="121" t="s">
        <v>443</v>
      </c>
      <c r="D244" s="121" t="s">
        <v>187</v>
      </c>
      <c r="E244" s="122"/>
      <c r="F244" s="174" t="s">
        <v>438</v>
      </c>
      <c r="G244" s="175"/>
      <c r="H244" s="175"/>
      <c r="I244" s="175"/>
      <c r="J244" s="123" t="s">
        <v>154</v>
      </c>
      <c r="K244" s="124">
        <v>13.161</v>
      </c>
      <c r="L244" s="176">
        <v>0</v>
      </c>
      <c r="M244" s="175"/>
      <c r="N244" s="176">
        <f>ROUND($L$244*$K$244,3)</f>
        <v>0</v>
      </c>
      <c r="O244" s="171"/>
      <c r="P244" s="171"/>
      <c r="Q244" s="171"/>
      <c r="R244" s="20"/>
      <c r="T244" s="116"/>
      <c r="U244" s="26" t="s">
        <v>34</v>
      </c>
      <c r="V244" s="117">
        <v>0</v>
      </c>
      <c r="W244" s="117">
        <f>$V$244*$K$244</f>
        <v>0</v>
      </c>
      <c r="X244" s="117">
        <v>0</v>
      </c>
      <c r="Y244" s="117">
        <f>$X$244*$K$244</f>
        <v>0</v>
      </c>
      <c r="Z244" s="117">
        <v>0</v>
      </c>
      <c r="AA244" s="118">
        <f>$Z$244*$K$244</f>
        <v>0</v>
      </c>
      <c r="AR244" s="6" t="s">
        <v>318</v>
      </c>
      <c r="AT244" s="6" t="s">
        <v>187</v>
      </c>
      <c r="AU244" s="6" t="s">
        <v>144</v>
      </c>
      <c r="AY244" s="6" t="s">
        <v>139</v>
      </c>
      <c r="BE244" s="119">
        <f>IF($U$244="základná",$N$244,0)</f>
        <v>0</v>
      </c>
      <c r="BF244" s="119">
        <f>IF($U$244="znížená",$N$244,0)</f>
        <v>0</v>
      </c>
      <c r="BG244" s="119">
        <f>IF($U$244="zákl. prenesená",$N$244,0)</f>
        <v>0</v>
      </c>
      <c r="BH244" s="119">
        <f>IF($U$244="zníž. prenesená",$N$244,0)</f>
        <v>0</v>
      </c>
      <c r="BI244" s="119">
        <f>IF($U$244="nulová",$N$244,0)</f>
        <v>0</v>
      </c>
      <c r="BJ244" s="6" t="s">
        <v>144</v>
      </c>
      <c r="BK244" s="120">
        <f>ROUND($L$244*$K$244,3)</f>
        <v>0</v>
      </c>
      <c r="BL244" s="6" t="s">
        <v>240</v>
      </c>
      <c r="BM244" s="6" t="s">
        <v>444</v>
      </c>
    </row>
    <row r="245" spans="2:65" s="6" customFormat="1" ht="39" customHeight="1">
      <c r="B245" s="19"/>
      <c r="C245" s="112" t="s">
        <v>445</v>
      </c>
      <c r="D245" s="112" t="s">
        <v>140</v>
      </c>
      <c r="E245" s="113"/>
      <c r="F245" s="170" t="s">
        <v>446</v>
      </c>
      <c r="G245" s="171"/>
      <c r="H245" s="171"/>
      <c r="I245" s="171"/>
      <c r="J245" s="114" t="s">
        <v>154</v>
      </c>
      <c r="K245" s="115">
        <v>8.432</v>
      </c>
      <c r="L245" s="172">
        <v>0</v>
      </c>
      <c r="M245" s="171"/>
      <c r="N245" s="172">
        <f>ROUND($L$245*$K$245,3)</f>
        <v>0</v>
      </c>
      <c r="O245" s="171"/>
      <c r="P245" s="171"/>
      <c r="Q245" s="171"/>
      <c r="R245" s="20"/>
      <c r="T245" s="116"/>
      <c r="U245" s="26" t="s">
        <v>34</v>
      </c>
      <c r="V245" s="117">
        <v>0</v>
      </c>
      <c r="W245" s="117">
        <f>$V$245*$K$245</f>
        <v>0</v>
      </c>
      <c r="X245" s="117">
        <v>0</v>
      </c>
      <c r="Y245" s="117">
        <f>$X$245*$K$245</f>
        <v>0</v>
      </c>
      <c r="Z245" s="117">
        <v>0</v>
      </c>
      <c r="AA245" s="118">
        <f>$Z$245*$K$245</f>
        <v>0</v>
      </c>
      <c r="AR245" s="6" t="s">
        <v>240</v>
      </c>
      <c r="AT245" s="6" t="s">
        <v>140</v>
      </c>
      <c r="AU245" s="6" t="s">
        <v>144</v>
      </c>
      <c r="AY245" s="6" t="s">
        <v>139</v>
      </c>
      <c r="BE245" s="119">
        <f>IF($U$245="základná",$N$245,0)</f>
        <v>0</v>
      </c>
      <c r="BF245" s="119">
        <f>IF($U$245="znížená",$N$245,0)</f>
        <v>0</v>
      </c>
      <c r="BG245" s="119">
        <f>IF($U$245="zákl. prenesená",$N$245,0)</f>
        <v>0</v>
      </c>
      <c r="BH245" s="119">
        <f>IF($U$245="zníž. prenesená",$N$245,0)</f>
        <v>0</v>
      </c>
      <c r="BI245" s="119">
        <f>IF($U$245="nulová",$N$245,0)</f>
        <v>0</v>
      </c>
      <c r="BJ245" s="6" t="s">
        <v>144</v>
      </c>
      <c r="BK245" s="120">
        <f>ROUND($L$245*$K$245,3)</f>
        <v>0</v>
      </c>
      <c r="BL245" s="6" t="s">
        <v>240</v>
      </c>
      <c r="BM245" s="6" t="s">
        <v>447</v>
      </c>
    </row>
    <row r="246" spans="2:65" s="6" customFormat="1" ht="15.75" customHeight="1">
      <c r="B246" s="19"/>
      <c r="C246" s="121" t="s">
        <v>448</v>
      </c>
      <c r="D246" s="121" t="s">
        <v>187</v>
      </c>
      <c r="E246" s="122"/>
      <c r="F246" s="174" t="s">
        <v>449</v>
      </c>
      <c r="G246" s="175"/>
      <c r="H246" s="175"/>
      <c r="I246" s="175"/>
      <c r="J246" s="123" t="s">
        <v>189</v>
      </c>
      <c r="K246" s="124">
        <v>9.266</v>
      </c>
      <c r="L246" s="176">
        <v>0</v>
      </c>
      <c r="M246" s="175"/>
      <c r="N246" s="176">
        <f>ROUND($L$246*$K$246,3)</f>
        <v>0</v>
      </c>
      <c r="O246" s="171"/>
      <c r="P246" s="171"/>
      <c r="Q246" s="171"/>
      <c r="R246" s="20"/>
      <c r="T246" s="116"/>
      <c r="U246" s="26" t="s">
        <v>34</v>
      </c>
      <c r="V246" s="117">
        <v>0</v>
      </c>
      <c r="W246" s="117">
        <f>$V$246*$K$246</f>
        <v>0</v>
      </c>
      <c r="X246" s="117">
        <v>0</v>
      </c>
      <c r="Y246" s="117">
        <f>$X$246*$K$246</f>
        <v>0</v>
      </c>
      <c r="Z246" s="117">
        <v>0</v>
      </c>
      <c r="AA246" s="118">
        <f>$Z$246*$K$246</f>
        <v>0</v>
      </c>
      <c r="AR246" s="6" t="s">
        <v>318</v>
      </c>
      <c r="AT246" s="6" t="s">
        <v>187</v>
      </c>
      <c r="AU246" s="6" t="s">
        <v>144</v>
      </c>
      <c r="AY246" s="6" t="s">
        <v>139</v>
      </c>
      <c r="BE246" s="119">
        <f>IF($U$246="základná",$N$246,0)</f>
        <v>0</v>
      </c>
      <c r="BF246" s="119">
        <f>IF($U$246="znížená",$N$246,0)</f>
        <v>0</v>
      </c>
      <c r="BG246" s="119">
        <f>IF($U$246="zákl. prenesená",$N$246,0)</f>
        <v>0</v>
      </c>
      <c r="BH246" s="119">
        <f>IF($U$246="zníž. prenesená",$N$246,0)</f>
        <v>0</v>
      </c>
      <c r="BI246" s="119">
        <f>IF($U$246="nulová",$N$246,0)</f>
        <v>0</v>
      </c>
      <c r="BJ246" s="6" t="s">
        <v>144</v>
      </c>
      <c r="BK246" s="120">
        <f>ROUND($L$246*$K$246,3)</f>
        <v>0</v>
      </c>
      <c r="BL246" s="6" t="s">
        <v>240</v>
      </c>
      <c r="BM246" s="6" t="s">
        <v>450</v>
      </c>
    </row>
    <row r="247" spans="2:65" s="6" customFormat="1" ht="15.75" customHeight="1">
      <c r="B247" s="19"/>
      <c r="C247" s="121" t="s">
        <v>451</v>
      </c>
      <c r="D247" s="121" t="s">
        <v>187</v>
      </c>
      <c r="E247" s="122"/>
      <c r="F247" s="174" t="s">
        <v>452</v>
      </c>
      <c r="G247" s="175"/>
      <c r="H247" s="175"/>
      <c r="I247" s="175"/>
      <c r="J247" s="123" t="s">
        <v>209</v>
      </c>
      <c r="K247" s="124">
        <v>31.191</v>
      </c>
      <c r="L247" s="176">
        <v>0</v>
      </c>
      <c r="M247" s="175"/>
      <c r="N247" s="176">
        <f>ROUND($L$247*$K$247,3)</f>
        <v>0</v>
      </c>
      <c r="O247" s="171"/>
      <c r="P247" s="171"/>
      <c r="Q247" s="171"/>
      <c r="R247" s="20"/>
      <c r="T247" s="116"/>
      <c r="U247" s="26" t="s">
        <v>34</v>
      </c>
      <c r="V247" s="117">
        <v>0</v>
      </c>
      <c r="W247" s="117">
        <f>$V$247*$K$247</f>
        <v>0</v>
      </c>
      <c r="X247" s="117">
        <v>0</v>
      </c>
      <c r="Y247" s="117">
        <f>$X$247*$K$247</f>
        <v>0</v>
      </c>
      <c r="Z247" s="117">
        <v>0</v>
      </c>
      <c r="AA247" s="118">
        <f>$Z$247*$K$247</f>
        <v>0</v>
      </c>
      <c r="AR247" s="6" t="s">
        <v>318</v>
      </c>
      <c r="AT247" s="6" t="s">
        <v>187</v>
      </c>
      <c r="AU247" s="6" t="s">
        <v>144</v>
      </c>
      <c r="AY247" s="6" t="s">
        <v>139</v>
      </c>
      <c r="BE247" s="119">
        <f>IF($U$247="základná",$N$247,0)</f>
        <v>0</v>
      </c>
      <c r="BF247" s="119">
        <f>IF($U$247="znížená",$N$247,0)</f>
        <v>0</v>
      </c>
      <c r="BG247" s="119">
        <f>IF($U$247="zákl. prenesená",$N$247,0)</f>
        <v>0</v>
      </c>
      <c r="BH247" s="119">
        <f>IF($U$247="zníž. prenesená",$N$247,0)</f>
        <v>0</v>
      </c>
      <c r="BI247" s="119">
        <f>IF($U$247="nulová",$N$247,0)</f>
        <v>0</v>
      </c>
      <c r="BJ247" s="6" t="s">
        <v>144</v>
      </c>
      <c r="BK247" s="120">
        <f>ROUND($L$247*$K$247,3)</f>
        <v>0</v>
      </c>
      <c r="BL247" s="6" t="s">
        <v>240</v>
      </c>
      <c r="BM247" s="6" t="s">
        <v>453</v>
      </c>
    </row>
    <row r="248" spans="2:65" s="6" customFormat="1" ht="27" customHeight="1">
      <c r="B248" s="19"/>
      <c r="C248" s="112" t="s">
        <v>454</v>
      </c>
      <c r="D248" s="112" t="s">
        <v>140</v>
      </c>
      <c r="E248" s="113"/>
      <c r="F248" s="170" t="s">
        <v>455</v>
      </c>
      <c r="G248" s="171"/>
      <c r="H248" s="171"/>
      <c r="I248" s="171"/>
      <c r="J248" s="114" t="s">
        <v>154</v>
      </c>
      <c r="K248" s="115">
        <v>29.96</v>
      </c>
      <c r="L248" s="172">
        <v>0</v>
      </c>
      <c r="M248" s="171"/>
      <c r="N248" s="172">
        <f>ROUND($L$248*$K$248,3)</f>
        <v>0</v>
      </c>
      <c r="O248" s="171"/>
      <c r="P248" s="171"/>
      <c r="Q248" s="171"/>
      <c r="R248" s="20"/>
      <c r="T248" s="116"/>
      <c r="U248" s="26" t="s">
        <v>34</v>
      </c>
      <c r="V248" s="117">
        <v>0</v>
      </c>
      <c r="W248" s="117">
        <f>$V$248*$K$248</f>
        <v>0</v>
      </c>
      <c r="X248" s="117">
        <v>0</v>
      </c>
      <c r="Y248" s="117">
        <f>$X$248*$K$248</f>
        <v>0</v>
      </c>
      <c r="Z248" s="117">
        <v>0</v>
      </c>
      <c r="AA248" s="118">
        <f>$Z$248*$K$248</f>
        <v>0</v>
      </c>
      <c r="AR248" s="6" t="s">
        <v>240</v>
      </c>
      <c r="AT248" s="6" t="s">
        <v>140</v>
      </c>
      <c r="AU248" s="6" t="s">
        <v>144</v>
      </c>
      <c r="AY248" s="6" t="s">
        <v>139</v>
      </c>
      <c r="BE248" s="119">
        <f>IF($U$248="základná",$N$248,0)</f>
        <v>0</v>
      </c>
      <c r="BF248" s="119">
        <f>IF($U$248="znížená",$N$248,0)</f>
        <v>0</v>
      </c>
      <c r="BG248" s="119">
        <f>IF($U$248="zákl. prenesená",$N$248,0)</f>
        <v>0</v>
      </c>
      <c r="BH248" s="119">
        <f>IF($U$248="zníž. prenesená",$N$248,0)</f>
        <v>0</v>
      </c>
      <c r="BI248" s="119">
        <f>IF($U$248="nulová",$N$248,0)</f>
        <v>0</v>
      </c>
      <c r="BJ248" s="6" t="s">
        <v>144</v>
      </c>
      <c r="BK248" s="120">
        <f>ROUND($L$248*$K$248,3)</f>
        <v>0</v>
      </c>
      <c r="BL248" s="6" t="s">
        <v>240</v>
      </c>
      <c r="BM248" s="6" t="s">
        <v>456</v>
      </c>
    </row>
    <row r="249" spans="2:65" s="6" customFormat="1" ht="15.75" customHeight="1">
      <c r="B249" s="19"/>
      <c r="C249" s="121" t="s">
        <v>457</v>
      </c>
      <c r="D249" s="121" t="s">
        <v>187</v>
      </c>
      <c r="E249" s="122"/>
      <c r="F249" s="174" t="s">
        <v>449</v>
      </c>
      <c r="G249" s="175"/>
      <c r="H249" s="175"/>
      <c r="I249" s="175"/>
      <c r="J249" s="123" t="s">
        <v>189</v>
      </c>
      <c r="K249" s="124">
        <v>32.956</v>
      </c>
      <c r="L249" s="176">
        <v>0</v>
      </c>
      <c r="M249" s="175"/>
      <c r="N249" s="176">
        <f>ROUND($L$249*$K$249,3)</f>
        <v>0</v>
      </c>
      <c r="O249" s="171"/>
      <c r="P249" s="171"/>
      <c r="Q249" s="171"/>
      <c r="R249" s="20"/>
      <c r="T249" s="116"/>
      <c r="U249" s="26" t="s">
        <v>34</v>
      </c>
      <c r="V249" s="117">
        <v>0</v>
      </c>
      <c r="W249" s="117">
        <f>$V$249*$K$249</f>
        <v>0</v>
      </c>
      <c r="X249" s="117">
        <v>0</v>
      </c>
      <c r="Y249" s="117">
        <f>$X$249*$K$249</f>
        <v>0</v>
      </c>
      <c r="Z249" s="117">
        <v>0</v>
      </c>
      <c r="AA249" s="118">
        <f>$Z$249*$K$249</f>
        <v>0</v>
      </c>
      <c r="AR249" s="6" t="s">
        <v>318</v>
      </c>
      <c r="AT249" s="6" t="s">
        <v>187</v>
      </c>
      <c r="AU249" s="6" t="s">
        <v>144</v>
      </c>
      <c r="AY249" s="6" t="s">
        <v>139</v>
      </c>
      <c r="BE249" s="119">
        <f>IF($U$249="základná",$N$249,0)</f>
        <v>0</v>
      </c>
      <c r="BF249" s="119">
        <f>IF($U$249="znížená",$N$249,0)</f>
        <v>0</v>
      </c>
      <c r="BG249" s="119">
        <f>IF($U$249="zákl. prenesená",$N$249,0)</f>
        <v>0</v>
      </c>
      <c r="BH249" s="119">
        <f>IF($U$249="zníž. prenesená",$N$249,0)</f>
        <v>0</v>
      </c>
      <c r="BI249" s="119">
        <f>IF($U$249="nulová",$N$249,0)</f>
        <v>0</v>
      </c>
      <c r="BJ249" s="6" t="s">
        <v>144</v>
      </c>
      <c r="BK249" s="120">
        <f>ROUND($L$249*$K$249,3)</f>
        <v>0</v>
      </c>
      <c r="BL249" s="6" t="s">
        <v>240</v>
      </c>
      <c r="BM249" s="6" t="s">
        <v>458</v>
      </c>
    </row>
    <row r="250" spans="2:65" s="6" customFormat="1" ht="27" customHeight="1">
      <c r="B250" s="19"/>
      <c r="C250" s="112" t="s">
        <v>459</v>
      </c>
      <c r="D250" s="112" t="s">
        <v>140</v>
      </c>
      <c r="E250" s="113"/>
      <c r="F250" s="170" t="s">
        <v>460</v>
      </c>
      <c r="G250" s="171"/>
      <c r="H250" s="171"/>
      <c r="I250" s="171"/>
      <c r="J250" s="114" t="s">
        <v>173</v>
      </c>
      <c r="K250" s="115">
        <v>1.6</v>
      </c>
      <c r="L250" s="172">
        <v>0</v>
      </c>
      <c r="M250" s="171"/>
      <c r="N250" s="172">
        <f>ROUND($L$250*$K$250,3)</f>
        <v>0</v>
      </c>
      <c r="O250" s="171"/>
      <c r="P250" s="171"/>
      <c r="Q250" s="171"/>
      <c r="R250" s="20"/>
      <c r="T250" s="116"/>
      <c r="U250" s="26" t="s">
        <v>34</v>
      </c>
      <c r="V250" s="117">
        <v>0</v>
      </c>
      <c r="W250" s="117">
        <f>$V$250*$K$250</f>
        <v>0</v>
      </c>
      <c r="X250" s="117">
        <v>0</v>
      </c>
      <c r="Y250" s="117">
        <f>$X$250*$K$250</f>
        <v>0</v>
      </c>
      <c r="Z250" s="117">
        <v>0</v>
      </c>
      <c r="AA250" s="118">
        <f>$Z$250*$K$250</f>
        <v>0</v>
      </c>
      <c r="AR250" s="6" t="s">
        <v>240</v>
      </c>
      <c r="AT250" s="6" t="s">
        <v>140</v>
      </c>
      <c r="AU250" s="6" t="s">
        <v>144</v>
      </c>
      <c r="AY250" s="6" t="s">
        <v>139</v>
      </c>
      <c r="BE250" s="119">
        <f>IF($U$250="základná",$N$250,0)</f>
        <v>0</v>
      </c>
      <c r="BF250" s="119">
        <f>IF($U$250="znížená",$N$250,0)</f>
        <v>0</v>
      </c>
      <c r="BG250" s="119">
        <f>IF($U$250="zákl. prenesená",$N$250,0)</f>
        <v>0</v>
      </c>
      <c r="BH250" s="119">
        <f>IF($U$250="zníž. prenesená",$N$250,0)</f>
        <v>0</v>
      </c>
      <c r="BI250" s="119">
        <f>IF($U$250="nulová",$N$250,0)</f>
        <v>0</v>
      </c>
      <c r="BJ250" s="6" t="s">
        <v>144</v>
      </c>
      <c r="BK250" s="120">
        <f>ROUND($L$250*$K$250,3)</f>
        <v>0</v>
      </c>
      <c r="BL250" s="6" t="s">
        <v>240</v>
      </c>
      <c r="BM250" s="6" t="s">
        <v>461</v>
      </c>
    </row>
    <row r="251" spans="2:63" s="102" customFormat="1" ht="30.75" customHeight="1">
      <c r="B251" s="103"/>
      <c r="D251" s="111" t="s">
        <v>110</v>
      </c>
      <c r="E251" s="111"/>
      <c r="F251" s="111"/>
      <c r="G251" s="111"/>
      <c r="H251" s="111"/>
      <c r="I251" s="111"/>
      <c r="J251" s="111"/>
      <c r="K251" s="111"/>
      <c r="L251" s="111"/>
      <c r="M251" s="111"/>
      <c r="N251" s="167">
        <f>$BK$251</f>
        <v>0</v>
      </c>
      <c r="O251" s="168"/>
      <c r="P251" s="168"/>
      <c r="Q251" s="168"/>
      <c r="R251" s="106"/>
      <c r="T251" s="107"/>
      <c r="W251" s="108">
        <f>SUM($W$252:$W$254)</f>
        <v>1.4399161200000001</v>
      </c>
      <c r="Y251" s="108">
        <f>SUM($Y$252:$Y$254)</f>
        <v>0.0054612</v>
      </c>
      <c r="AA251" s="109">
        <f>SUM($AA$252:$AA$254)</f>
        <v>0</v>
      </c>
      <c r="AR251" s="105" t="s">
        <v>144</v>
      </c>
      <c r="AT251" s="105" t="s">
        <v>66</v>
      </c>
      <c r="AU251" s="105" t="s">
        <v>74</v>
      </c>
      <c r="AY251" s="105" t="s">
        <v>139</v>
      </c>
      <c r="BK251" s="110">
        <f>SUM($BK$252:$BK$254)</f>
        <v>0</v>
      </c>
    </row>
    <row r="252" spans="2:65" s="6" customFormat="1" ht="39" customHeight="1">
      <c r="B252" s="19"/>
      <c r="C252" s="112" t="s">
        <v>462</v>
      </c>
      <c r="D252" s="112" t="s">
        <v>140</v>
      </c>
      <c r="E252" s="113"/>
      <c r="F252" s="170" t="s">
        <v>463</v>
      </c>
      <c r="G252" s="171"/>
      <c r="H252" s="171"/>
      <c r="I252" s="171"/>
      <c r="J252" s="114" t="s">
        <v>154</v>
      </c>
      <c r="K252" s="115">
        <v>12.412</v>
      </c>
      <c r="L252" s="172">
        <v>0</v>
      </c>
      <c r="M252" s="171"/>
      <c r="N252" s="172">
        <f>ROUND($L$252*$K$252,3)</f>
        <v>0</v>
      </c>
      <c r="O252" s="171"/>
      <c r="P252" s="171"/>
      <c r="Q252" s="171"/>
      <c r="R252" s="20"/>
      <c r="T252" s="116"/>
      <c r="U252" s="26" t="s">
        <v>34</v>
      </c>
      <c r="V252" s="117">
        <v>0.08796</v>
      </c>
      <c r="W252" s="117">
        <f>$V$252*$K$252</f>
        <v>1.09175952</v>
      </c>
      <c r="X252" s="117">
        <v>0</v>
      </c>
      <c r="Y252" s="117">
        <f>$X$252*$K$252</f>
        <v>0</v>
      </c>
      <c r="Z252" s="117">
        <v>0</v>
      </c>
      <c r="AA252" s="118">
        <f>$Z$252*$K$252</f>
        <v>0</v>
      </c>
      <c r="AR252" s="6" t="s">
        <v>240</v>
      </c>
      <c r="AT252" s="6" t="s">
        <v>140</v>
      </c>
      <c r="AU252" s="6" t="s">
        <v>144</v>
      </c>
      <c r="AY252" s="6" t="s">
        <v>139</v>
      </c>
      <c r="BE252" s="119">
        <f>IF($U$252="základná",$N$252,0)</f>
        <v>0</v>
      </c>
      <c r="BF252" s="119">
        <f>IF($U$252="znížená",$N$252,0)</f>
        <v>0</v>
      </c>
      <c r="BG252" s="119">
        <f>IF($U$252="zákl. prenesená",$N$252,0)</f>
        <v>0</v>
      </c>
      <c r="BH252" s="119">
        <f>IF($U$252="zníž. prenesená",$N$252,0)</f>
        <v>0</v>
      </c>
      <c r="BI252" s="119">
        <f>IF($U$252="nulová",$N$252,0)</f>
        <v>0</v>
      </c>
      <c r="BJ252" s="6" t="s">
        <v>144</v>
      </c>
      <c r="BK252" s="120">
        <f>ROUND($L$252*$K$252,3)</f>
        <v>0</v>
      </c>
      <c r="BL252" s="6" t="s">
        <v>240</v>
      </c>
      <c r="BM252" s="6" t="s">
        <v>464</v>
      </c>
    </row>
    <row r="253" spans="2:65" s="6" customFormat="1" ht="27" customHeight="1">
      <c r="B253" s="19"/>
      <c r="C253" s="112" t="s">
        <v>465</v>
      </c>
      <c r="D253" s="112" t="s">
        <v>140</v>
      </c>
      <c r="E253" s="113"/>
      <c r="F253" s="170" t="s">
        <v>466</v>
      </c>
      <c r="G253" s="171"/>
      <c r="H253" s="171"/>
      <c r="I253" s="171"/>
      <c r="J253" s="114" t="s">
        <v>154</v>
      </c>
      <c r="K253" s="115">
        <v>12.412</v>
      </c>
      <c r="L253" s="172">
        <v>0</v>
      </c>
      <c r="M253" s="171"/>
      <c r="N253" s="172">
        <f>ROUND($L$253*$K$253,3)</f>
        <v>0</v>
      </c>
      <c r="O253" s="171"/>
      <c r="P253" s="171"/>
      <c r="Q253" s="171"/>
      <c r="R253" s="20"/>
      <c r="T253" s="116"/>
      <c r="U253" s="26" t="s">
        <v>34</v>
      </c>
      <c r="V253" s="117">
        <v>0.02805</v>
      </c>
      <c r="W253" s="117">
        <f>$V$253*$K$253</f>
        <v>0.3481566</v>
      </c>
      <c r="X253" s="117">
        <v>0</v>
      </c>
      <c r="Y253" s="117">
        <f>$X$253*$K$253</f>
        <v>0</v>
      </c>
      <c r="Z253" s="117">
        <v>0</v>
      </c>
      <c r="AA253" s="118">
        <f>$Z$253*$K$253</f>
        <v>0</v>
      </c>
      <c r="AR253" s="6" t="s">
        <v>240</v>
      </c>
      <c r="AT253" s="6" t="s">
        <v>140</v>
      </c>
      <c r="AU253" s="6" t="s">
        <v>144</v>
      </c>
      <c r="AY253" s="6" t="s">
        <v>139</v>
      </c>
      <c r="BE253" s="119">
        <f>IF($U$253="základná",$N$253,0)</f>
        <v>0</v>
      </c>
      <c r="BF253" s="119">
        <f>IF($U$253="znížená",$N$253,0)</f>
        <v>0</v>
      </c>
      <c r="BG253" s="119">
        <f>IF($U$253="zákl. prenesená",$N$253,0)</f>
        <v>0</v>
      </c>
      <c r="BH253" s="119">
        <f>IF($U$253="zníž. prenesená",$N$253,0)</f>
        <v>0</v>
      </c>
      <c r="BI253" s="119">
        <f>IF($U$253="nulová",$N$253,0)</f>
        <v>0</v>
      </c>
      <c r="BJ253" s="6" t="s">
        <v>144</v>
      </c>
      <c r="BK253" s="120">
        <f>ROUND($L$253*$K$253,3)</f>
        <v>0</v>
      </c>
      <c r="BL253" s="6" t="s">
        <v>240</v>
      </c>
      <c r="BM253" s="6" t="s">
        <v>467</v>
      </c>
    </row>
    <row r="254" spans="2:65" s="6" customFormat="1" ht="27" customHeight="1">
      <c r="B254" s="19"/>
      <c r="C254" s="121" t="s">
        <v>468</v>
      </c>
      <c r="D254" s="121" t="s">
        <v>187</v>
      </c>
      <c r="E254" s="122"/>
      <c r="F254" s="174" t="s">
        <v>469</v>
      </c>
      <c r="G254" s="175"/>
      <c r="H254" s="175"/>
      <c r="I254" s="175"/>
      <c r="J254" s="123" t="s">
        <v>154</v>
      </c>
      <c r="K254" s="124">
        <v>13.653</v>
      </c>
      <c r="L254" s="176">
        <v>0</v>
      </c>
      <c r="M254" s="175"/>
      <c r="N254" s="176">
        <f>ROUND($L$254*$K$254,3)</f>
        <v>0</v>
      </c>
      <c r="O254" s="171"/>
      <c r="P254" s="171"/>
      <c r="Q254" s="171"/>
      <c r="R254" s="20"/>
      <c r="T254" s="116"/>
      <c r="U254" s="26" t="s">
        <v>34</v>
      </c>
      <c r="V254" s="117">
        <v>0</v>
      </c>
      <c r="W254" s="117">
        <f>$V$254*$K$254</f>
        <v>0</v>
      </c>
      <c r="X254" s="117">
        <v>0.0004</v>
      </c>
      <c r="Y254" s="117">
        <f>$X$254*$K$254</f>
        <v>0.0054612</v>
      </c>
      <c r="Z254" s="117">
        <v>0</v>
      </c>
      <c r="AA254" s="118">
        <f>$Z$254*$K$254</f>
        <v>0</v>
      </c>
      <c r="AR254" s="6" t="s">
        <v>318</v>
      </c>
      <c r="AT254" s="6" t="s">
        <v>187</v>
      </c>
      <c r="AU254" s="6" t="s">
        <v>144</v>
      </c>
      <c r="AY254" s="6" t="s">
        <v>139</v>
      </c>
      <c r="BE254" s="119">
        <f>IF($U$254="základná",$N$254,0)</f>
        <v>0</v>
      </c>
      <c r="BF254" s="119">
        <f>IF($U$254="znížená",$N$254,0)</f>
        <v>0</v>
      </c>
      <c r="BG254" s="119">
        <f>IF($U$254="zákl. prenesená",$N$254,0)</f>
        <v>0</v>
      </c>
      <c r="BH254" s="119">
        <f>IF($U$254="zníž. prenesená",$N$254,0)</f>
        <v>0</v>
      </c>
      <c r="BI254" s="119">
        <f>IF($U$254="nulová",$N$254,0)</f>
        <v>0</v>
      </c>
      <c r="BJ254" s="6" t="s">
        <v>144</v>
      </c>
      <c r="BK254" s="120">
        <f>ROUND($L$254*$K$254,3)</f>
        <v>0</v>
      </c>
      <c r="BL254" s="6" t="s">
        <v>240</v>
      </c>
      <c r="BM254" s="6" t="s">
        <v>470</v>
      </c>
    </row>
    <row r="255" spans="2:63" s="102" customFormat="1" ht="30.75" customHeight="1">
      <c r="B255" s="103"/>
      <c r="D255" s="111" t="s">
        <v>111</v>
      </c>
      <c r="E255" s="111"/>
      <c r="F255" s="111"/>
      <c r="G255" s="111"/>
      <c r="H255" s="111"/>
      <c r="I255" s="111"/>
      <c r="J255" s="111"/>
      <c r="K255" s="111"/>
      <c r="L255" s="111"/>
      <c r="M255" s="111"/>
      <c r="N255" s="167">
        <f>$BK$255</f>
        <v>0</v>
      </c>
      <c r="O255" s="168"/>
      <c r="P255" s="168"/>
      <c r="Q255" s="168"/>
      <c r="R255" s="106"/>
      <c r="T255" s="107"/>
      <c r="W255" s="108">
        <f>SUM($W$256:$W$263)</f>
        <v>6.688371803400001</v>
      </c>
      <c r="Y255" s="108">
        <f>SUM($Y$256:$Y$263)</f>
        <v>0.160308</v>
      </c>
      <c r="AA255" s="109">
        <f>SUM($AA$256:$AA$263)</f>
        <v>0</v>
      </c>
      <c r="AR255" s="105" t="s">
        <v>144</v>
      </c>
      <c r="AT255" s="105" t="s">
        <v>66</v>
      </c>
      <c r="AU255" s="105" t="s">
        <v>74</v>
      </c>
      <c r="AY255" s="105" t="s">
        <v>139</v>
      </c>
      <c r="BK255" s="110">
        <f>SUM($BK$256:$BK$263)</f>
        <v>0</v>
      </c>
    </row>
    <row r="256" spans="2:65" s="6" customFormat="1" ht="27" customHeight="1">
      <c r="B256" s="19"/>
      <c r="C256" s="112" t="s">
        <v>471</v>
      </c>
      <c r="D256" s="112" t="s">
        <v>140</v>
      </c>
      <c r="E256" s="113"/>
      <c r="F256" s="170" t="s">
        <v>472</v>
      </c>
      <c r="G256" s="171"/>
      <c r="H256" s="171"/>
      <c r="I256" s="171"/>
      <c r="J256" s="114" t="s">
        <v>154</v>
      </c>
      <c r="K256" s="115">
        <v>50.889</v>
      </c>
      <c r="L256" s="172">
        <v>0</v>
      </c>
      <c r="M256" s="171"/>
      <c r="N256" s="172">
        <f>ROUND($L$256*$K$256,3)</f>
        <v>0</v>
      </c>
      <c r="O256" s="171"/>
      <c r="P256" s="171"/>
      <c r="Q256" s="171"/>
      <c r="R256" s="20"/>
      <c r="T256" s="116"/>
      <c r="U256" s="26" t="s">
        <v>34</v>
      </c>
      <c r="V256" s="117">
        <v>0.1314306</v>
      </c>
      <c r="W256" s="117">
        <f>$V$256*$K$256</f>
        <v>6.688371803400001</v>
      </c>
      <c r="X256" s="117">
        <v>0</v>
      </c>
      <c r="Y256" s="117">
        <f>$X$256*$K$256</f>
        <v>0</v>
      </c>
      <c r="Z256" s="117">
        <v>0</v>
      </c>
      <c r="AA256" s="118">
        <f>$Z$256*$K$256</f>
        <v>0</v>
      </c>
      <c r="AR256" s="6" t="s">
        <v>240</v>
      </c>
      <c r="AT256" s="6" t="s">
        <v>140</v>
      </c>
      <c r="AU256" s="6" t="s">
        <v>144</v>
      </c>
      <c r="AY256" s="6" t="s">
        <v>139</v>
      </c>
      <c r="BE256" s="119">
        <f>IF($U$256="základná",$N$256,0)</f>
        <v>0</v>
      </c>
      <c r="BF256" s="119">
        <f>IF($U$256="znížená",$N$256,0)</f>
        <v>0</v>
      </c>
      <c r="BG256" s="119">
        <f>IF($U$256="zákl. prenesená",$N$256,0)</f>
        <v>0</v>
      </c>
      <c r="BH256" s="119">
        <f>IF($U$256="zníž. prenesená",$N$256,0)</f>
        <v>0</v>
      </c>
      <c r="BI256" s="119">
        <f>IF($U$256="nulová",$N$256,0)</f>
        <v>0</v>
      </c>
      <c r="BJ256" s="6" t="s">
        <v>144</v>
      </c>
      <c r="BK256" s="120">
        <f>ROUND($L$256*$K$256,3)</f>
        <v>0</v>
      </c>
      <c r="BL256" s="6" t="s">
        <v>240</v>
      </c>
      <c r="BM256" s="6" t="s">
        <v>473</v>
      </c>
    </row>
    <row r="257" spans="2:65" s="6" customFormat="1" ht="27" customHeight="1">
      <c r="B257" s="19"/>
      <c r="C257" s="121" t="s">
        <v>474</v>
      </c>
      <c r="D257" s="121" t="s">
        <v>187</v>
      </c>
      <c r="E257" s="122"/>
      <c r="F257" s="174" t="s">
        <v>475</v>
      </c>
      <c r="G257" s="175"/>
      <c r="H257" s="175"/>
      <c r="I257" s="175"/>
      <c r="J257" s="123" t="s">
        <v>154</v>
      </c>
      <c r="K257" s="124">
        <v>53.436</v>
      </c>
      <c r="L257" s="176">
        <v>0</v>
      </c>
      <c r="M257" s="175"/>
      <c r="N257" s="176">
        <f>ROUND($L$257*$K$257,3)</f>
        <v>0</v>
      </c>
      <c r="O257" s="171"/>
      <c r="P257" s="171"/>
      <c r="Q257" s="171"/>
      <c r="R257" s="20"/>
      <c r="T257" s="116"/>
      <c r="U257" s="26" t="s">
        <v>34</v>
      </c>
      <c r="V257" s="117">
        <v>0</v>
      </c>
      <c r="W257" s="117">
        <f>$V$257*$K$257</f>
        <v>0</v>
      </c>
      <c r="X257" s="117">
        <v>0.0012</v>
      </c>
      <c r="Y257" s="117">
        <f>$X$257*$K$257</f>
        <v>0.06412319999999999</v>
      </c>
      <c r="Z257" s="117">
        <v>0</v>
      </c>
      <c r="AA257" s="118">
        <f>$Z$257*$K$257</f>
        <v>0</v>
      </c>
      <c r="AR257" s="6" t="s">
        <v>318</v>
      </c>
      <c r="AT257" s="6" t="s">
        <v>187</v>
      </c>
      <c r="AU257" s="6" t="s">
        <v>144</v>
      </c>
      <c r="AY257" s="6" t="s">
        <v>139</v>
      </c>
      <c r="BE257" s="119">
        <f>IF($U$257="základná",$N$257,0)</f>
        <v>0</v>
      </c>
      <c r="BF257" s="119">
        <f>IF($U$257="znížená",$N$257,0)</f>
        <v>0</v>
      </c>
      <c r="BG257" s="119">
        <f>IF($U$257="zákl. prenesená",$N$257,0)</f>
        <v>0</v>
      </c>
      <c r="BH257" s="119">
        <f>IF($U$257="zníž. prenesená",$N$257,0)</f>
        <v>0</v>
      </c>
      <c r="BI257" s="119">
        <f>IF($U$257="nulová",$N$257,0)</f>
        <v>0</v>
      </c>
      <c r="BJ257" s="6" t="s">
        <v>144</v>
      </c>
      <c r="BK257" s="120">
        <f>ROUND($L$257*$K$257,3)</f>
        <v>0</v>
      </c>
      <c r="BL257" s="6" t="s">
        <v>240</v>
      </c>
      <c r="BM257" s="6" t="s">
        <v>476</v>
      </c>
    </row>
    <row r="258" spans="2:65" s="6" customFormat="1" ht="27" customHeight="1">
      <c r="B258" s="19"/>
      <c r="C258" s="121" t="s">
        <v>477</v>
      </c>
      <c r="D258" s="121" t="s">
        <v>187</v>
      </c>
      <c r="E258" s="122"/>
      <c r="F258" s="174" t="s">
        <v>478</v>
      </c>
      <c r="G258" s="175"/>
      <c r="H258" s="175"/>
      <c r="I258" s="175"/>
      <c r="J258" s="123" t="s">
        <v>154</v>
      </c>
      <c r="K258" s="124">
        <v>53.436</v>
      </c>
      <c r="L258" s="176">
        <v>0</v>
      </c>
      <c r="M258" s="175"/>
      <c r="N258" s="176">
        <f>ROUND($L$258*$K$258,3)</f>
        <v>0</v>
      </c>
      <c r="O258" s="171"/>
      <c r="P258" s="171"/>
      <c r="Q258" s="171"/>
      <c r="R258" s="20"/>
      <c r="T258" s="116"/>
      <c r="U258" s="26" t="s">
        <v>34</v>
      </c>
      <c r="V258" s="117">
        <v>0</v>
      </c>
      <c r="W258" s="117">
        <f>$V$258*$K$258</f>
        <v>0</v>
      </c>
      <c r="X258" s="117">
        <v>0.0018</v>
      </c>
      <c r="Y258" s="117">
        <f>$X$258*$K$258</f>
        <v>0.0961848</v>
      </c>
      <c r="Z258" s="117">
        <v>0</v>
      </c>
      <c r="AA258" s="118">
        <f>$Z$258*$K$258</f>
        <v>0</v>
      </c>
      <c r="AR258" s="6" t="s">
        <v>318</v>
      </c>
      <c r="AT258" s="6" t="s">
        <v>187</v>
      </c>
      <c r="AU258" s="6" t="s">
        <v>144</v>
      </c>
      <c r="AY258" s="6" t="s">
        <v>139</v>
      </c>
      <c r="BE258" s="119">
        <f>IF($U$258="základná",$N$258,0)</f>
        <v>0</v>
      </c>
      <c r="BF258" s="119">
        <f>IF($U$258="znížená",$N$258,0)</f>
        <v>0</v>
      </c>
      <c r="BG258" s="119">
        <f>IF($U$258="zákl. prenesená",$N$258,0)</f>
        <v>0</v>
      </c>
      <c r="BH258" s="119">
        <f>IF($U$258="zníž. prenesená",$N$258,0)</f>
        <v>0</v>
      </c>
      <c r="BI258" s="119">
        <f>IF($U$258="nulová",$N$258,0)</f>
        <v>0</v>
      </c>
      <c r="BJ258" s="6" t="s">
        <v>144</v>
      </c>
      <c r="BK258" s="120">
        <f>ROUND($L$258*$K$258,3)</f>
        <v>0</v>
      </c>
      <c r="BL258" s="6" t="s">
        <v>240</v>
      </c>
      <c r="BM258" s="6" t="s">
        <v>479</v>
      </c>
    </row>
    <row r="259" spans="2:65" s="6" customFormat="1" ht="27" customHeight="1">
      <c r="B259" s="19"/>
      <c r="C259" s="112" t="s">
        <v>480</v>
      </c>
      <c r="D259" s="112" t="s">
        <v>140</v>
      </c>
      <c r="E259" s="113"/>
      <c r="F259" s="170" t="s">
        <v>481</v>
      </c>
      <c r="G259" s="171"/>
      <c r="H259" s="171"/>
      <c r="I259" s="171"/>
      <c r="J259" s="114" t="s">
        <v>154</v>
      </c>
      <c r="K259" s="115">
        <v>68.459</v>
      </c>
      <c r="L259" s="172">
        <v>0</v>
      </c>
      <c r="M259" s="171"/>
      <c r="N259" s="172">
        <f>ROUND($L$259*$K$259,3)</f>
        <v>0</v>
      </c>
      <c r="O259" s="171"/>
      <c r="P259" s="171"/>
      <c r="Q259" s="171"/>
      <c r="R259" s="20"/>
      <c r="T259" s="116"/>
      <c r="U259" s="26" t="s">
        <v>34</v>
      </c>
      <c r="V259" s="117">
        <v>0</v>
      </c>
      <c r="W259" s="117">
        <f>$V$259*$K$259</f>
        <v>0</v>
      </c>
      <c r="X259" s="117">
        <v>0</v>
      </c>
      <c r="Y259" s="117">
        <f>$X$259*$K$259</f>
        <v>0</v>
      </c>
      <c r="Z259" s="117">
        <v>0</v>
      </c>
      <c r="AA259" s="118">
        <f>$Z$259*$K$259</f>
        <v>0</v>
      </c>
      <c r="AR259" s="6" t="s">
        <v>240</v>
      </c>
      <c r="AT259" s="6" t="s">
        <v>140</v>
      </c>
      <c r="AU259" s="6" t="s">
        <v>144</v>
      </c>
      <c r="AY259" s="6" t="s">
        <v>139</v>
      </c>
      <c r="BE259" s="119">
        <f>IF($U$259="základná",$N$259,0)</f>
        <v>0</v>
      </c>
      <c r="BF259" s="119">
        <f>IF($U$259="znížená",$N$259,0)</f>
        <v>0</v>
      </c>
      <c r="BG259" s="119">
        <f>IF($U$259="zákl. prenesená",$N$259,0)</f>
        <v>0</v>
      </c>
      <c r="BH259" s="119">
        <f>IF($U$259="zníž. prenesená",$N$259,0)</f>
        <v>0</v>
      </c>
      <c r="BI259" s="119">
        <f>IF($U$259="nulová",$N$259,0)</f>
        <v>0</v>
      </c>
      <c r="BJ259" s="6" t="s">
        <v>144</v>
      </c>
      <c r="BK259" s="120">
        <f>ROUND($L$259*$K$259,3)</f>
        <v>0</v>
      </c>
      <c r="BL259" s="6" t="s">
        <v>240</v>
      </c>
      <c r="BM259" s="6" t="s">
        <v>482</v>
      </c>
    </row>
    <row r="260" spans="2:65" s="6" customFormat="1" ht="15.75" customHeight="1">
      <c r="B260" s="19"/>
      <c r="C260" s="121" t="s">
        <v>483</v>
      </c>
      <c r="D260" s="121" t="s">
        <v>187</v>
      </c>
      <c r="E260" s="122"/>
      <c r="F260" s="174" t="s">
        <v>484</v>
      </c>
      <c r="G260" s="175"/>
      <c r="H260" s="175"/>
      <c r="I260" s="175"/>
      <c r="J260" s="123" t="s">
        <v>154</v>
      </c>
      <c r="K260" s="124">
        <v>75.307</v>
      </c>
      <c r="L260" s="176">
        <v>0</v>
      </c>
      <c r="M260" s="175"/>
      <c r="N260" s="176">
        <f>ROUND($L$260*$K$260,3)</f>
        <v>0</v>
      </c>
      <c r="O260" s="171"/>
      <c r="P260" s="171"/>
      <c r="Q260" s="171"/>
      <c r="R260" s="20"/>
      <c r="T260" s="116"/>
      <c r="U260" s="26" t="s">
        <v>34</v>
      </c>
      <c r="V260" s="117">
        <v>0</v>
      </c>
      <c r="W260" s="117">
        <f>$V$260*$K$260</f>
        <v>0</v>
      </c>
      <c r="X260" s="117">
        <v>0</v>
      </c>
      <c r="Y260" s="117">
        <f>$X$260*$K$260</f>
        <v>0</v>
      </c>
      <c r="Z260" s="117">
        <v>0</v>
      </c>
      <c r="AA260" s="118">
        <f>$Z$260*$K$260</f>
        <v>0</v>
      </c>
      <c r="AR260" s="6" t="s">
        <v>318</v>
      </c>
      <c r="AT260" s="6" t="s">
        <v>187</v>
      </c>
      <c r="AU260" s="6" t="s">
        <v>144</v>
      </c>
      <c r="AY260" s="6" t="s">
        <v>139</v>
      </c>
      <c r="BE260" s="119">
        <f>IF($U$260="základná",$N$260,0)</f>
        <v>0</v>
      </c>
      <c r="BF260" s="119">
        <f>IF($U$260="znížená",$N$260,0)</f>
        <v>0</v>
      </c>
      <c r="BG260" s="119">
        <f>IF($U$260="zákl. prenesená",$N$260,0)</f>
        <v>0</v>
      </c>
      <c r="BH260" s="119">
        <f>IF($U$260="zníž. prenesená",$N$260,0)</f>
        <v>0</v>
      </c>
      <c r="BI260" s="119">
        <f>IF($U$260="nulová",$N$260,0)</f>
        <v>0</v>
      </c>
      <c r="BJ260" s="6" t="s">
        <v>144</v>
      </c>
      <c r="BK260" s="120">
        <f>ROUND($L$260*$K$260,3)</f>
        <v>0</v>
      </c>
      <c r="BL260" s="6" t="s">
        <v>240</v>
      </c>
      <c r="BM260" s="6" t="s">
        <v>485</v>
      </c>
    </row>
    <row r="261" spans="2:65" s="6" customFormat="1" ht="27" customHeight="1">
      <c r="B261" s="19"/>
      <c r="C261" s="112" t="s">
        <v>486</v>
      </c>
      <c r="D261" s="112" t="s">
        <v>140</v>
      </c>
      <c r="E261" s="113"/>
      <c r="F261" s="170" t="s">
        <v>487</v>
      </c>
      <c r="G261" s="171"/>
      <c r="H261" s="171"/>
      <c r="I261" s="171"/>
      <c r="J261" s="114" t="s">
        <v>154</v>
      </c>
      <c r="K261" s="115">
        <v>82.583</v>
      </c>
      <c r="L261" s="172">
        <v>0</v>
      </c>
      <c r="M261" s="171"/>
      <c r="N261" s="172">
        <f>ROUND($L$261*$K$261,3)</f>
        <v>0</v>
      </c>
      <c r="O261" s="171"/>
      <c r="P261" s="171"/>
      <c r="Q261" s="171"/>
      <c r="R261" s="20"/>
      <c r="T261" s="116"/>
      <c r="U261" s="26" t="s">
        <v>34</v>
      </c>
      <c r="V261" s="117">
        <v>0</v>
      </c>
      <c r="W261" s="117">
        <f>$V$261*$K$261</f>
        <v>0</v>
      </c>
      <c r="X261" s="117">
        <v>0</v>
      </c>
      <c r="Y261" s="117">
        <f>$X$261*$K$261</f>
        <v>0</v>
      </c>
      <c r="Z261" s="117">
        <v>0</v>
      </c>
      <c r="AA261" s="118">
        <f>$Z$261*$K$261</f>
        <v>0</v>
      </c>
      <c r="AR261" s="6" t="s">
        <v>240</v>
      </c>
      <c r="AT261" s="6" t="s">
        <v>140</v>
      </c>
      <c r="AU261" s="6" t="s">
        <v>144</v>
      </c>
      <c r="AY261" s="6" t="s">
        <v>139</v>
      </c>
      <c r="BE261" s="119">
        <f>IF($U$261="základná",$N$261,0)</f>
        <v>0</v>
      </c>
      <c r="BF261" s="119">
        <f>IF($U$261="znížená",$N$261,0)</f>
        <v>0</v>
      </c>
      <c r="BG261" s="119">
        <f>IF($U$261="zákl. prenesená",$N$261,0)</f>
        <v>0</v>
      </c>
      <c r="BH261" s="119">
        <f>IF($U$261="zníž. prenesená",$N$261,0)</f>
        <v>0</v>
      </c>
      <c r="BI261" s="119">
        <f>IF($U$261="nulová",$N$261,0)</f>
        <v>0</v>
      </c>
      <c r="BJ261" s="6" t="s">
        <v>144</v>
      </c>
      <c r="BK261" s="120">
        <f>ROUND($L$261*$K$261,3)</f>
        <v>0</v>
      </c>
      <c r="BL261" s="6" t="s">
        <v>240</v>
      </c>
      <c r="BM261" s="6" t="s">
        <v>488</v>
      </c>
    </row>
    <row r="262" spans="2:65" s="6" customFormat="1" ht="15.75" customHeight="1">
      <c r="B262" s="19"/>
      <c r="C262" s="121" t="s">
        <v>489</v>
      </c>
      <c r="D262" s="121" t="s">
        <v>187</v>
      </c>
      <c r="E262" s="122"/>
      <c r="F262" s="174" t="s">
        <v>490</v>
      </c>
      <c r="G262" s="175"/>
      <c r="H262" s="175"/>
      <c r="I262" s="175"/>
      <c r="J262" s="123" t="s">
        <v>154</v>
      </c>
      <c r="K262" s="124">
        <v>90.843</v>
      </c>
      <c r="L262" s="176">
        <v>0</v>
      </c>
      <c r="M262" s="175"/>
      <c r="N262" s="176">
        <f>ROUND($L$262*$K$262,3)</f>
        <v>0</v>
      </c>
      <c r="O262" s="171"/>
      <c r="P262" s="171"/>
      <c r="Q262" s="171"/>
      <c r="R262" s="20"/>
      <c r="T262" s="116"/>
      <c r="U262" s="26" t="s">
        <v>34</v>
      </c>
      <c r="V262" s="117">
        <v>0</v>
      </c>
      <c r="W262" s="117">
        <f>$V$262*$K$262</f>
        <v>0</v>
      </c>
      <c r="X262" s="117">
        <v>0</v>
      </c>
      <c r="Y262" s="117">
        <f>$X$262*$K$262</f>
        <v>0</v>
      </c>
      <c r="Z262" s="117">
        <v>0</v>
      </c>
      <c r="AA262" s="118">
        <f>$Z$262*$K$262</f>
        <v>0</v>
      </c>
      <c r="AR262" s="6" t="s">
        <v>318</v>
      </c>
      <c r="AT262" s="6" t="s">
        <v>187</v>
      </c>
      <c r="AU262" s="6" t="s">
        <v>144</v>
      </c>
      <c r="AY262" s="6" t="s">
        <v>139</v>
      </c>
      <c r="BE262" s="119">
        <f>IF($U$262="základná",$N$262,0)</f>
        <v>0</v>
      </c>
      <c r="BF262" s="119">
        <f>IF($U$262="znížená",$N$262,0)</f>
        <v>0</v>
      </c>
      <c r="BG262" s="119">
        <f>IF($U$262="zákl. prenesená",$N$262,0)</f>
        <v>0</v>
      </c>
      <c r="BH262" s="119">
        <f>IF($U$262="zníž. prenesená",$N$262,0)</f>
        <v>0</v>
      </c>
      <c r="BI262" s="119">
        <f>IF($U$262="nulová",$N$262,0)</f>
        <v>0</v>
      </c>
      <c r="BJ262" s="6" t="s">
        <v>144</v>
      </c>
      <c r="BK262" s="120">
        <f>ROUND($L$262*$K$262,3)</f>
        <v>0</v>
      </c>
      <c r="BL262" s="6" t="s">
        <v>240</v>
      </c>
      <c r="BM262" s="6" t="s">
        <v>491</v>
      </c>
    </row>
    <row r="263" spans="2:65" s="6" customFormat="1" ht="27" customHeight="1">
      <c r="B263" s="19"/>
      <c r="C263" s="112" t="s">
        <v>492</v>
      </c>
      <c r="D263" s="112" t="s">
        <v>140</v>
      </c>
      <c r="E263" s="113"/>
      <c r="F263" s="170" t="s">
        <v>493</v>
      </c>
      <c r="G263" s="171"/>
      <c r="H263" s="171"/>
      <c r="I263" s="171"/>
      <c r="J263" s="114" t="s">
        <v>173</v>
      </c>
      <c r="K263" s="115">
        <v>1.477</v>
      </c>
      <c r="L263" s="172">
        <v>0</v>
      </c>
      <c r="M263" s="171"/>
      <c r="N263" s="172">
        <f>ROUND($L$263*$K$263,3)</f>
        <v>0</v>
      </c>
      <c r="O263" s="171"/>
      <c r="P263" s="171"/>
      <c r="Q263" s="171"/>
      <c r="R263" s="20"/>
      <c r="T263" s="116"/>
      <c r="U263" s="26" t="s">
        <v>34</v>
      </c>
      <c r="V263" s="117">
        <v>0</v>
      </c>
      <c r="W263" s="117">
        <f>$V$263*$K$263</f>
        <v>0</v>
      </c>
      <c r="X263" s="117">
        <v>0</v>
      </c>
      <c r="Y263" s="117">
        <f>$X$263*$K$263</f>
        <v>0</v>
      </c>
      <c r="Z263" s="117">
        <v>0</v>
      </c>
      <c r="AA263" s="118">
        <f>$Z$263*$K$263</f>
        <v>0</v>
      </c>
      <c r="AR263" s="6" t="s">
        <v>240</v>
      </c>
      <c r="AT263" s="6" t="s">
        <v>140</v>
      </c>
      <c r="AU263" s="6" t="s">
        <v>144</v>
      </c>
      <c r="AY263" s="6" t="s">
        <v>139</v>
      </c>
      <c r="BE263" s="119">
        <f>IF($U$263="základná",$N$263,0)</f>
        <v>0</v>
      </c>
      <c r="BF263" s="119">
        <f>IF($U$263="znížená",$N$263,0)</f>
        <v>0</v>
      </c>
      <c r="BG263" s="119">
        <f>IF($U$263="zákl. prenesená",$N$263,0)</f>
        <v>0</v>
      </c>
      <c r="BH263" s="119">
        <f>IF($U$263="zníž. prenesená",$N$263,0)</f>
        <v>0</v>
      </c>
      <c r="BI263" s="119">
        <f>IF($U$263="nulová",$N$263,0)</f>
        <v>0</v>
      </c>
      <c r="BJ263" s="6" t="s">
        <v>144</v>
      </c>
      <c r="BK263" s="120">
        <f>ROUND($L$263*$K$263,3)</f>
        <v>0</v>
      </c>
      <c r="BL263" s="6" t="s">
        <v>240</v>
      </c>
      <c r="BM263" s="6" t="s">
        <v>494</v>
      </c>
    </row>
    <row r="264" spans="2:63" s="102" customFormat="1" ht="30.75" customHeight="1">
      <c r="B264" s="103"/>
      <c r="D264" s="111" t="s">
        <v>112</v>
      </c>
      <c r="E264" s="111"/>
      <c r="F264" s="111"/>
      <c r="G264" s="111"/>
      <c r="H264" s="111"/>
      <c r="I264" s="111"/>
      <c r="J264" s="111"/>
      <c r="K264" s="111"/>
      <c r="L264" s="111"/>
      <c r="M264" s="111"/>
      <c r="N264" s="167">
        <f>$BK$264</f>
        <v>0</v>
      </c>
      <c r="O264" s="168"/>
      <c r="P264" s="168"/>
      <c r="Q264" s="168"/>
      <c r="R264" s="106"/>
      <c r="T264" s="107"/>
      <c r="W264" s="108">
        <f>SUM($W$265:$W$276)</f>
        <v>0</v>
      </c>
      <c r="Y264" s="108">
        <f>SUM($Y$265:$Y$276)</f>
        <v>0</v>
      </c>
      <c r="AA264" s="109">
        <f>SUM($AA$265:$AA$276)</f>
        <v>0</v>
      </c>
      <c r="AR264" s="105" t="s">
        <v>144</v>
      </c>
      <c r="AT264" s="105" t="s">
        <v>66</v>
      </c>
      <c r="AU264" s="105" t="s">
        <v>74</v>
      </c>
      <c r="AY264" s="105" t="s">
        <v>139</v>
      </c>
      <c r="BK264" s="110">
        <f>SUM($BK$265:$BK$276)</f>
        <v>0</v>
      </c>
    </row>
    <row r="265" spans="2:65" s="6" customFormat="1" ht="27" customHeight="1">
      <c r="B265" s="19"/>
      <c r="C265" s="112" t="s">
        <v>495</v>
      </c>
      <c r="D265" s="112" t="s">
        <v>140</v>
      </c>
      <c r="E265" s="113"/>
      <c r="F265" s="170" t="s">
        <v>496</v>
      </c>
      <c r="G265" s="171"/>
      <c r="H265" s="171"/>
      <c r="I265" s="171"/>
      <c r="J265" s="114" t="s">
        <v>254</v>
      </c>
      <c r="K265" s="115">
        <v>20</v>
      </c>
      <c r="L265" s="172">
        <v>0</v>
      </c>
      <c r="M265" s="171"/>
      <c r="N265" s="172">
        <f>ROUND($L$265*$K$265,3)</f>
        <v>0</v>
      </c>
      <c r="O265" s="171"/>
      <c r="P265" s="171"/>
      <c r="Q265" s="171"/>
      <c r="R265" s="20"/>
      <c r="T265" s="116"/>
      <c r="U265" s="26" t="s">
        <v>34</v>
      </c>
      <c r="V265" s="117">
        <v>0</v>
      </c>
      <c r="W265" s="117">
        <f>$V$265*$K$265</f>
        <v>0</v>
      </c>
      <c r="X265" s="117">
        <v>0</v>
      </c>
      <c r="Y265" s="117">
        <f>$X$265*$K$265</f>
        <v>0</v>
      </c>
      <c r="Z265" s="117">
        <v>0</v>
      </c>
      <c r="AA265" s="118">
        <f>$Z$265*$K$265</f>
        <v>0</v>
      </c>
      <c r="AR265" s="6" t="s">
        <v>240</v>
      </c>
      <c r="AT265" s="6" t="s">
        <v>140</v>
      </c>
      <c r="AU265" s="6" t="s">
        <v>144</v>
      </c>
      <c r="AY265" s="6" t="s">
        <v>139</v>
      </c>
      <c r="BE265" s="119">
        <f>IF($U$265="základná",$N$265,0)</f>
        <v>0</v>
      </c>
      <c r="BF265" s="119">
        <f>IF($U$265="znížená",$N$265,0)</f>
        <v>0</v>
      </c>
      <c r="BG265" s="119">
        <f>IF($U$265="zákl. prenesená",$N$265,0)</f>
        <v>0</v>
      </c>
      <c r="BH265" s="119">
        <f>IF($U$265="zníž. prenesená",$N$265,0)</f>
        <v>0</v>
      </c>
      <c r="BI265" s="119">
        <f>IF($U$265="nulová",$N$265,0)</f>
        <v>0</v>
      </c>
      <c r="BJ265" s="6" t="s">
        <v>144</v>
      </c>
      <c r="BK265" s="120">
        <f>ROUND($L$265*$K$265,3)</f>
        <v>0</v>
      </c>
      <c r="BL265" s="6" t="s">
        <v>240</v>
      </c>
      <c r="BM265" s="6" t="s">
        <v>497</v>
      </c>
    </row>
    <row r="266" spans="2:65" s="6" customFormat="1" ht="15.75" customHeight="1">
      <c r="B266" s="19"/>
      <c r="C266" s="121" t="s">
        <v>498</v>
      </c>
      <c r="D266" s="121" t="s">
        <v>187</v>
      </c>
      <c r="E266" s="122"/>
      <c r="F266" s="174" t="s">
        <v>499</v>
      </c>
      <c r="G266" s="175"/>
      <c r="H266" s="175"/>
      <c r="I266" s="175"/>
      <c r="J266" s="123" t="s">
        <v>254</v>
      </c>
      <c r="K266" s="124">
        <v>20</v>
      </c>
      <c r="L266" s="176">
        <v>0</v>
      </c>
      <c r="M266" s="175"/>
      <c r="N266" s="176">
        <f>ROUND($L$266*$K$266,3)</f>
        <v>0</v>
      </c>
      <c r="O266" s="171"/>
      <c r="P266" s="171"/>
      <c r="Q266" s="171"/>
      <c r="R266" s="20"/>
      <c r="T266" s="116"/>
      <c r="U266" s="26" t="s">
        <v>34</v>
      </c>
      <c r="V266" s="117">
        <v>0</v>
      </c>
      <c r="W266" s="117">
        <f>$V$266*$K$266</f>
        <v>0</v>
      </c>
      <c r="X266" s="117">
        <v>0</v>
      </c>
      <c r="Y266" s="117">
        <f>$X$266*$K$266</f>
        <v>0</v>
      </c>
      <c r="Z266" s="117">
        <v>0</v>
      </c>
      <c r="AA266" s="118">
        <f>$Z$266*$K$266</f>
        <v>0</v>
      </c>
      <c r="AR266" s="6" t="s">
        <v>318</v>
      </c>
      <c r="AT266" s="6" t="s">
        <v>187</v>
      </c>
      <c r="AU266" s="6" t="s">
        <v>144</v>
      </c>
      <c r="AY266" s="6" t="s">
        <v>139</v>
      </c>
      <c r="BE266" s="119">
        <f>IF($U$266="základná",$N$266,0)</f>
        <v>0</v>
      </c>
      <c r="BF266" s="119">
        <f>IF($U$266="znížená",$N$266,0)</f>
        <v>0</v>
      </c>
      <c r="BG266" s="119">
        <f>IF($U$266="zákl. prenesená",$N$266,0)</f>
        <v>0</v>
      </c>
      <c r="BH266" s="119">
        <f>IF($U$266="zníž. prenesená",$N$266,0)</f>
        <v>0</v>
      </c>
      <c r="BI266" s="119">
        <f>IF($U$266="nulová",$N$266,0)</f>
        <v>0</v>
      </c>
      <c r="BJ266" s="6" t="s">
        <v>144</v>
      </c>
      <c r="BK266" s="120">
        <f>ROUND($L$266*$K$266,3)</f>
        <v>0</v>
      </c>
      <c r="BL266" s="6" t="s">
        <v>240</v>
      </c>
      <c r="BM266" s="6" t="s">
        <v>500</v>
      </c>
    </row>
    <row r="267" spans="2:65" s="6" customFormat="1" ht="15.75" customHeight="1">
      <c r="B267" s="19"/>
      <c r="C267" s="121" t="s">
        <v>501</v>
      </c>
      <c r="D267" s="121" t="s">
        <v>187</v>
      </c>
      <c r="E267" s="122"/>
      <c r="F267" s="174" t="s">
        <v>502</v>
      </c>
      <c r="G267" s="175"/>
      <c r="H267" s="175"/>
      <c r="I267" s="175"/>
      <c r="J267" s="123" t="s">
        <v>503</v>
      </c>
      <c r="K267" s="124">
        <v>0.2</v>
      </c>
      <c r="L267" s="176">
        <v>0</v>
      </c>
      <c r="M267" s="175"/>
      <c r="N267" s="176">
        <f>ROUND($L$267*$K$267,3)</f>
        <v>0</v>
      </c>
      <c r="O267" s="171"/>
      <c r="P267" s="171"/>
      <c r="Q267" s="171"/>
      <c r="R267" s="20"/>
      <c r="T267" s="116"/>
      <c r="U267" s="26" t="s">
        <v>34</v>
      </c>
      <c r="V267" s="117">
        <v>0</v>
      </c>
      <c r="W267" s="117">
        <f>$V$267*$K$267</f>
        <v>0</v>
      </c>
      <c r="X267" s="117">
        <v>0</v>
      </c>
      <c r="Y267" s="117">
        <f>$X$267*$K$267</f>
        <v>0</v>
      </c>
      <c r="Z267" s="117">
        <v>0</v>
      </c>
      <c r="AA267" s="118">
        <f>$Z$267*$K$267</f>
        <v>0</v>
      </c>
      <c r="AR267" s="6" t="s">
        <v>318</v>
      </c>
      <c r="AT267" s="6" t="s">
        <v>187</v>
      </c>
      <c r="AU267" s="6" t="s">
        <v>144</v>
      </c>
      <c r="AY267" s="6" t="s">
        <v>139</v>
      </c>
      <c r="BE267" s="119">
        <f>IF($U$267="základná",$N$267,0)</f>
        <v>0</v>
      </c>
      <c r="BF267" s="119">
        <f>IF($U$267="znížená",$N$267,0)</f>
        <v>0</v>
      </c>
      <c r="BG267" s="119">
        <f>IF($U$267="zákl. prenesená",$N$267,0)</f>
        <v>0</v>
      </c>
      <c r="BH267" s="119">
        <f>IF($U$267="zníž. prenesená",$N$267,0)</f>
        <v>0</v>
      </c>
      <c r="BI267" s="119">
        <f>IF($U$267="nulová",$N$267,0)</f>
        <v>0</v>
      </c>
      <c r="BJ267" s="6" t="s">
        <v>144</v>
      </c>
      <c r="BK267" s="120">
        <f>ROUND($L$267*$K$267,3)</f>
        <v>0</v>
      </c>
      <c r="BL267" s="6" t="s">
        <v>240</v>
      </c>
      <c r="BM267" s="6" t="s">
        <v>504</v>
      </c>
    </row>
    <row r="268" spans="2:65" s="6" customFormat="1" ht="15.75" customHeight="1">
      <c r="B268" s="19"/>
      <c r="C268" s="121" t="s">
        <v>505</v>
      </c>
      <c r="D268" s="121" t="s">
        <v>187</v>
      </c>
      <c r="E268" s="122"/>
      <c r="F268" s="174" t="s">
        <v>506</v>
      </c>
      <c r="G268" s="175"/>
      <c r="H268" s="175"/>
      <c r="I268" s="175"/>
      <c r="J268" s="123" t="s">
        <v>503</v>
      </c>
      <c r="K268" s="124">
        <v>0.2</v>
      </c>
      <c r="L268" s="176">
        <v>0</v>
      </c>
      <c r="M268" s="175"/>
      <c r="N268" s="176">
        <f>ROUND($L$268*$K$268,3)</f>
        <v>0</v>
      </c>
      <c r="O268" s="171"/>
      <c r="P268" s="171"/>
      <c r="Q268" s="171"/>
      <c r="R268" s="20"/>
      <c r="T268" s="116"/>
      <c r="U268" s="26" t="s">
        <v>34</v>
      </c>
      <c r="V268" s="117">
        <v>0</v>
      </c>
      <c r="W268" s="117">
        <f>$V$268*$K$268</f>
        <v>0</v>
      </c>
      <c r="X268" s="117">
        <v>0</v>
      </c>
      <c r="Y268" s="117">
        <f>$X$268*$K$268</f>
        <v>0</v>
      </c>
      <c r="Z268" s="117">
        <v>0</v>
      </c>
      <c r="AA268" s="118">
        <f>$Z$268*$K$268</f>
        <v>0</v>
      </c>
      <c r="AR268" s="6" t="s">
        <v>318</v>
      </c>
      <c r="AT268" s="6" t="s">
        <v>187</v>
      </c>
      <c r="AU268" s="6" t="s">
        <v>144</v>
      </c>
      <c r="AY268" s="6" t="s">
        <v>139</v>
      </c>
      <c r="BE268" s="119">
        <f>IF($U$268="základná",$N$268,0)</f>
        <v>0</v>
      </c>
      <c r="BF268" s="119">
        <f>IF($U$268="znížená",$N$268,0)</f>
        <v>0</v>
      </c>
      <c r="BG268" s="119">
        <f>IF($U$268="zákl. prenesená",$N$268,0)</f>
        <v>0</v>
      </c>
      <c r="BH268" s="119">
        <f>IF($U$268="zníž. prenesená",$N$268,0)</f>
        <v>0</v>
      </c>
      <c r="BI268" s="119">
        <f>IF($U$268="nulová",$N$268,0)</f>
        <v>0</v>
      </c>
      <c r="BJ268" s="6" t="s">
        <v>144</v>
      </c>
      <c r="BK268" s="120">
        <f>ROUND($L$268*$K$268,3)</f>
        <v>0</v>
      </c>
      <c r="BL268" s="6" t="s">
        <v>240</v>
      </c>
      <c r="BM268" s="6" t="s">
        <v>507</v>
      </c>
    </row>
    <row r="269" spans="2:65" s="6" customFormat="1" ht="39" customHeight="1">
      <c r="B269" s="19"/>
      <c r="C269" s="112" t="s">
        <v>508</v>
      </c>
      <c r="D269" s="112" t="s">
        <v>140</v>
      </c>
      <c r="E269" s="113"/>
      <c r="F269" s="170" t="s">
        <v>509</v>
      </c>
      <c r="G269" s="171"/>
      <c r="H269" s="171"/>
      <c r="I269" s="171"/>
      <c r="J269" s="114" t="s">
        <v>209</v>
      </c>
      <c r="K269" s="115">
        <v>192.6</v>
      </c>
      <c r="L269" s="172">
        <v>0</v>
      </c>
      <c r="M269" s="171"/>
      <c r="N269" s="172">
        <f>ROUND($L$269*$K$269,3)</f>
        <v>0</v>
      </c>
      <c r="O269" s="171"/>
      <c r="P269" s="171"/>
      <c r="Q269" s="171"/>
      <c r="R269" s="20"/>
      <c r="T269" s="116"/>
      <c r="U269" s="26" t="s">
        <v>34</v>
      </c>
      <c r="V269" s="117">
        <v>0</v>
      </c>
      <c r="W269" s="117">
        <f>$V$269*$K$269</f>
        <v>0</v>
      </c>
      <c r="X269" s="117">
        <v>0</v>
      </c>
      <c r="Y269" s="117">
        <f>$X$269*$K$269</f>
        <v>0</v>
      </c>
      <c r="Z269" s="117">
        <v>0</v>
      </c>
      <c r="AA269" s="118">
        <f>$Z$269*$K$269</f>
        <v>0</v>
      </c>
      <c r="AR269" s="6" t="s">
        <v>240</v>
      </c>
      <c r="AT269" s="6" t="s">
        <v>140</v>
      </c>
      <c r="AU269" s="6" t="s">
        <v>144</v>
      </c>
      <c r="AY269" s="6" t="s">
        <v>139</v>
      </c>
      <c r="BE269" s="119">
        <f>IF($U$269="základná",$N$269,0)</f>
        <v>0</v>
      </c>
      <c r="BF269" s="119">
        <f>IF($U$269="znížená",$N$269,0)</f>
        <v>0</v>
      </c>
      <c r="BG269" s="119">
        <f>IF($U$269="zákl. prenesená",$N$269,0)</f>
        <v>0</v>
      </c>
      <c r="BH269" s="119">
        <f>IF($U$269="zníž. prenesená",$N$269,0)</f>
        <v>0</v>
      </c>
      <c r="BI269" s="119">
        <f>IF($U$269="nulová",$N$269,0)</f>
        <v>0</v>
      </c>
      <c r="BJ269" s="6" t="s">
        <v>144</v>
      </c>
      <c r="BK269" s="120">
        <f>ROUND($L$269*$K$269,3)</f>
        <v>0</v>
      </c>
      <c r="BL269" s="6" t="s">
        <v>240</v>
      </c>
      <c r="BM269" s="6" t="s">
        <v>510</v>
      </c>
    </row>
    <row r="270" spans="2:65" s="6" customFormat="1" ht="15.75" customHeight="1">
      <c r="B270" s="19"/>
      <c r="C270" s="121" t="s">
        <v>511</v>
      </c>
      <c r="D270" s="121" t="s">
        <v>187</v>
      </c>
      <c r="E270" s="122"/>
      <c r="F270" s="174" t="s">
        <v>512</v>
      </c>
      <c r="G270" s="175"/>
      <c r="H270" s="175"/>
      <c r="I270" s="175"/>
      <c r="J270" s="123" t="s">
        <v>142</v>
      </c>
      <c r="K270" s="124">
        <v>3.25</v>
      </c>
      <c r="L270" s="176">
        <v>0</v>
      </c>
      <c r="M270" s="175"/>
      <c r="N270" s="176">
        <f>ROUND($L$270*$K$270,3)</f>
        <v>0</v>
      </c>
      <c r="O270" s="171"/>
      <c r="P270" s="171"/>
      <c r="Q270" s="171"/>
      <c r="R270" s="20"/>
      <c r="T270" s="116"/>
      <c r="U270" s="26" t="s">
        <v>34</v>
      </c>
      <c r="V270" s="117">
        <v>0</v>
      </c>
      <c r="W270" s="117">
        <f>$V$270*$K$270</f>
        <v>0</v>
      </c>
      <c r="X270" s="117">
        <v>0</v>
      </c>
      <c r="Y270" s="117">
        <f>$X$270*$K$270</f>
        <v>0</v>
      </c>
      <c r="Z270" s="117">
        <v>0</v>
      </c>
      <c r="AA270" s="118">
        <f>$Z$270*$K$270</f>
        <v>0</v>
      </c>
      <c r="AR270" s="6" t="s">
        <v>318</v>
      </c>
      <c r="AT270" s="6" t="s">
        <v>187</v>
      </c>
      <c r="AU270" s="6" t="s">
        <v>144</v>
      </c>
      <c r="AY270" s="6" t="s">
        <v>139</v>
      </c>
      <c r="BE270" s="119">
        <f>IF($U$270="základná",$N$270,0)</f>
        <v>0</v>
      </c>
      <c r="BF270" s="119">
        <f>IF($U$270="znížená",$N$270,0)</f>
        <v>0</v>
      </c>
      <c r="BG270" s="119">
        <f>IF($U$270="zákl. prenesená",$N$270,0)</f>
        <v>0</v>
      </c>
      <c r="BH270" s="119">
        <f>IF($U$270="zníž. prenesená",$N$270,0)</f>
        <v>0</v>
      </c>
      <c r="BI270" s="119">
        <f>IF($U$270="nulová",$N$270,0)</f>
        <v>0</v>
      </c>
      <c r="BJ270" s="6" t="s">
        <v>144</v>
      </c>
      <c r="BK270" s="120">
        <f>ROUND($L$270*$K$270,3)</f>
        <v>0</v>
      </c>
      <c r="BL270" s="6" t="s">
        <v>240</v>
      </c>
      <c r="BM270" s="6" t="s">
        <v>513</v>
      </c>
    </row>
    <row r="271" spans="2:65" s="6" customFormat="1" ht="15.75" customHeight="1">
      <c r="B271" s="19"/>
      <c r="C271" s="121" t="s">
        <v>514</v>
      </c>
      <c r="D271" s="121" t="s">
        <v>187</v>
      </c>
      <c r="E271" s="122"/>
      <c r="F271" s="174" t="s">
        <v>515</v>
      </c>
      <c r="G271" s="175"/>
      <c r="H271" s="175"/>
      <c r="I271" s="175"/>
      <c r="J271" s="123" t="s">
        <v>142</v>
      </c>
      <c r="K271" s="124">
        <v>4.8</v>
      </c>
      <c r="L271" s="176">
        <v>0</v>
      </c>
      <c r="M271" s="175"/>
      <c r="N271" s="176">
        <f>ROUND($L$271*$K$271,3)</f>
        <v>0</v>
      </c>
      <c r="O271" s="171"/>
      <c r="P271" s="171"/>
      <c r="Q271" s="171"/>
      <c r="R271" s="20"/>
      <c r="T271" s="116"/>
      <c r="U271" s="26" t="s">
        <v>34</v>
      </c>
      <c r="V271" s="117">
        <v>0</v>
      </c>
      <c r="W271" s="117">
        <f>$V$271*$K$271</f>
        <v>0</v>
      </c>
      <c r="X271" s="117">
        <v>0</v>
      </c>
      <c r="Y271" s="117">
        <f>$X$271*$K$271</f>
        <v>0</v>
      </c>
      <c r="Z271" s="117">
        <v>0</v>
      </c>
      <c r="AA271" s="118">
        <f>$Z$271*$K$271</f>
        <v>0</v>
      </c>
      <c r="AR271" s="6" t="s">
        <v>318</v>
      </c>
      <c r="AT271" s="6" t="s">
        <v>187</v>
      </c>
      <c r="AU271" s="6" t="s">
        <v>144</v>
      </c>
      <c r="AY271" s="6" t="s">
        <v>139</v>
      </c>
      <c r="BE271" s="119">
        <f>IF($U$271="základná",$N$271,0)</f>
        <v>0</v>
      </c>
      <c r="BF271" s="119">
        <f>IF($U$271="znížená",$N$271,0)</f>
        <v>0</v>
      </c>
      <c r="BG271" s="119">
        <f>IF($U$271="zákl. prenesená",$N$271,0)</f>
        <v>0</v>
      </c>
      <c r="BH271" s="119">
        <f>IF($U$271="zníž. prenesená",$N$271,0)</f>
        <v>0</v>
      </c>
      <c r="BI271" s="119">
        <f>IF($U$271="nulová",$N$271,0)</f>
        <v>0</v>
      </c>
      <c r="BJ271" s="6" t="s">
        <v>144</v>
      </c>
      <c r="BK271" s="120">
        <f>ROUND($L$271*$K$271,3)</f>
        <v>0</v>
      </c>
      <c r="BL271" s="6" t="s">
        <v>240</v>
      </c>
      <c r="BM271" s="6" t="s">
        <v>516</v>
      </c>
    </row>
    <row r="272" spans="2:65" s="6" customFormat="1" ht="39" customHeight="1">
      <c r="B272" s="19"/>
      <c r="C272" s="112" t="s">
        <v>517</v>
      </c>
      <c r="D272" s="112" t="s">
        <v>140</v>
      </c>
      <c r="E272" s="113"/>
      <c r="F272" s="170" t="s">
        <v>518</v>
      </c>
      <c r="G272" s="171"/>
      <c r="H272" s="171"/>
      <c r="I272" s="171"/>
      <c r="J272" s="114" t="s">
        <v>154</v>
      </c>
      <c r="K272" s="115">
        <v>82.583</v>
      </c>
      <c r="L272" s="172">
        <v>0</v>
      </c>
      <c r="M272" s="171"/>
      <c r="N272" s="172">
        <f>ROUND($L$272*$K$272,3)</f>
        <v>0</v>
      </c>
      <c r="O272" s="171"/>
      <c r="P272" s="171"/>
      <c r="Q272" s="171"/>
      <c r="R272" s="20"/>
      <c r="T272" s="116"/>
      <c r="U272" s="26" t="s">
        <v>34</v>
      </c>
      <c r="V272" s="117">
        <v>0</v>
      </c>
      <c r="W272" s="117">
        <f>$V$272*$K$272</f>
        <v>0</v>
      </c>
      <c r="X272" s="117">
        <v>0</v>
      </c>
      <c r="Y272" s="117">
        <f>$X$272*$K$272</f>
        <v>0</v>
      </c>
      <c r="Z272" s="117">
        <v>0</v>
      </c>
      <c r="AA272" s="118">
        <f>$Z$272*$K$272</f>
        <v>0</v>
      </c>
      <c r="AR272" s="6" t="s">
        <v>240</v>
      </c>
      <c r="AT272" s="6" t="s">
        <v>140</v>
      </c>
      <c r="AU272" s="6" t="s">
        <v>144</v>
      </c>
      <c r="AY272" s="6" t="s">
        <v>139</v>
      </c>
      <c r="BE272" s="119">
        <f>IF($U$272="základná",$N$272,0)</f>
        <v>0</v>
      </c>
      <c r="BF272" s="119">
        <f>IF($U$272="znížená",$N$272,0)</f>
        <v>0</v>
      </c>
      <c r="BG272" s="119">
        <f>IF($U$272="zákl. prenesená",$N$272,0)</f>
        <v>0</v>
      </c>
      <c r="BH272" s="119">
        <f>IF($U$272="zníž. prenesená",$N$272,0)</f>
        <v>0</v>
      </c>
      <c r="BI272" s="119">
        <f>IF($U$272="nulová",$N$272,0)</f>
        <v>0</v>
      </c>
      <c r="BJ272" s="6" t="s">
        <v>144</v>
      </c>
      <c r="BK272" s="120">
        <f>ROUND($L$272*$K$272,3)</f>
        <v>0</v>
      </c>
      <c r="BL272" s="6" t="s">
        <v>240</v>
      </c>
      <c r="BM272" s="6" t="s">
        <v>519</v>
      </c>
    </row>
    <row r="273" spans="2:65" s="6" customFormat="1" ht="27" customHeight="1">
      <c r="B273" s="19"/>
      <c r="C273" s="121" t="s">
        <v>520</v>
      </c>
      <c r="D273" s="121" t="s">
        <v>187</v>
      </c>
      <c r="E273" s="122"/>
      <c r="F273" s="174" t="s">
        <v>521</v>
      </c>
      <c r="G273" s="175"/>
      <c r="H273" s="175"/>
      <c r="I273" s="175"/>
      <c r="J273" s="123" t="s">
        <v>154</v>
      </c>
      <c r="K273" s="124">
        <v>90.843</v>
      </c>
      <c r="L273" s="176">
        <v>0</v>
      </c>
      <c r="M273" s="175"/>
      <c r="N273" s="176">
        <f>ROUND($L$273*$K$273,3)</f>
        <v>0</v>
      </c>
      <c r="O273" s="171"/>
      <c r="P273" s="171"/>
      <c r="Q273" s="171"/>
      <c r="R273" s="20"/>
      <c r="T273" s="116"/>
      <c r="U273" s="26" t="s">
        <v>34</v>
      </c>
      <c r="V273" s="117">
        <v>0</v>
      </c>
      <c r="W273" s="117">
        <f>$V$273*$K$273</f>
        <v>0</v>
      </c>
      <c r="X273" s="117">
        <v>0</v>
      </c>
      <c r="Y273" s="117">
        <f>$X$273*$K$273</f>
        <v>0</v>
      </c>
      <c r="Z273" s="117">
        <v>0</v>
      </c>
      <c r="AA273" s="118">
        <f>$Z$273*$K$273</f>
        <v>0</v>
      </c>
      <c r="AR273" s="6" t="s">
        <v>318</v>
      </c>
      <c r="AT273" s="6" t="s">
        <v>187</v>
      </c>
      <c r="AU273" s="6" t="s">
        <v>144</v>
      </c>
      <c r="AY273" s="6" t="s">
        <v>139</v>
      </c>
      <c r="BE273" s="119">
        <f>IF($U$273="základná",$N$273,0)</f>
        <v>0</v>
      </c>
      <c r="BF273" s="119">
        <f>IF($U$273="znížená",$N$273,0)</f>
        <v>0</v>
      </c>
      <c r="BG273" s="119">
        <f>IF($U$273="zákl. prenesená",$N$273,0)</f>
        <v>0</v>
      </c>
      <c r="BH273" s="119">
        <f>IF($U$273="zníž. prenesená",$N$273,0)</f>
        <v>0</v>
      </c>
      <c r="BI273" s="119">
        <f>IF($U$273="nulová",$N$273,0)</f>
        <v>0</v>
      </c>
      <c r="BJ273" s="6" t="s">
        <v>144</v>
      </c>
      <c r="BK273" s="120">
        <f>ROUND($L$273*$K$273,3)</f>
        <v>0</v>
      </c>
      <c r="BL273" s="6" t="s">
        <v>240</v>
      </c>
      <c r="BM273" s="6" t="s">
        <v>522</v>
      </c>
    </row>
    <row r="274" spans="2:65" s="6" customFormat="1" ht="15.75" customHeight="1">
      <c r="B274" s="19"/>
      <c r="C274" s="112" t="s">
        <v>523</v>
      </c>
      <c r="D274" s="112" t="s">
        <v>140</v>
      </c>
      <c r="E274" s="113"/>
      <c r="F274" s="170" t="s">
        <v>524</v>
      </c>
      <c r="G274" s="171"/>
      <c r="H274" s="171"/>
      <c r="I274" s="171"/>
      <c r="J274" s="114" t="s">
        <v>209</v>
      </c>
      <c r="K274" s="115">
        <v>375.57</v>
      </c>
      <c r="L274" s="172">
        <v>0</v>
      </c>
      <c r="M274" s="171"/>
      <c r="N274" s="172">
        <f>ROUND($L$274*$K$274,3)</f>
        <v>0</v>
      </c>
      <c r="O274" s="171"/>
      <c r="P274" s="171"/>
      <c r="Q274" s="171"/>
      <c r="R274" s="20"/>
      <c r="T274" s="116"/>
      <c r="U274" s="26" t="s">
        <v>34</v>
      </c>
      <c r="V274" s="117">
        <v>0</v>
      </c>
      <c r="W274" s="117">
        <f>$V$274*$K$274</f>
        <v>0</v>
      </c>
      <c r="X274" s="117">
        <v>0</v>
      </c>
      <c r="Y274" s="117">
        <f>$X$274*$K$274</f>
        <v>0</v>
      </c>
      <c r="Z274" s="117">
        <v>0</v>
      </c>
      <c r="AA274" s="118">
        <f>$Z$274*$K$274</f>
        <v>0</v>
      </c>
      <c r="AR274" s="6" t="s">
        <v>240</v>
      </c>
      <c r="AT274" s="6" t="s">
        <v>140</v>
      </c>
      <c r="AU274" s="6" t="s">
        <v>144</v>
      </c>
      <c r="AY274" s="6" t="s">
        <v>139</v>
      </c>
      <c r="BE274" s="119">
        <f>IF($U$274="základná",$N$274,0)</f>
        <v>0</v>
      </c>
      <c r="BF274" s="119">
        <f>IF($U$274="znížená",$N$274,0)</f>
        <v>0</v>
      </c>
      <c r="BG274" s="119">
        <f>IF($U$274="zákl. prenesená",$N$274,0)</f>
        <v>0</v>
      </c>
      <c r="BH274" s="119">
        <f>IF($U$274="zníž. prenesená",$N$274,0)</f>
        <v>0</v>
      </c>
      <c r="BI274" s="119">
        <f>IF($U$274="nulová",$N$274,0)</f>
        <v>0</v>
      </c>
      <c r="BJ274" s="6" t="s">
        <v>144</v>
      </c>
      <c r="BK274" s="120">
        <f>ROUND($L$274*$K$274,3)</f>
        <v>0</v>
      </c>
      <c r="BL274" s="6" t="s">
        <v>240</v>
      </c>
      <c r="BM274" s="6" t="s">
        <v>525</v>
      </c>
    </row>
    <row r="275" spans="2:65" s="6" customFormat="1" ht="27" customHeight="1">
      <c r="B275" s="19"/>
      <c r="C275" s="121" t="s">
        <v>526</v>
      </c>
      <c r="D275" s="121" t="s">
        <v>187</v>
      </c>
      <c r="E275" s="122"/>
      <c r="F275" s="174" t="s">
        <v>527</v>
      </c>
      <c r="G275" s="175"/>
      <c r="H275" s="175"/>
      <c r="I275" s="175"/>
      <c r="J275" s="123" t="s">
        <v>142</v>
      </c>
      <c r="K275" s="124">
        <v>1.25</v>
      </c>
      <c r="L275" s="176">
        <v>0</v>
      </c>
      <c r="M275" s="175"/>
      <c r="N275" s="176">
        <f>ROUND($L$275*$K$275,3)</f>
        <v>0</v>
      </c>
      <c r="O275" s="171"/>
      <c r="P275" s="171"/>
      <c r="Q275" s="171"/>
      <c r="R275" s="20"/>
      <c r="T275" s="116"/>
      <c r="U275" s="26" t="s">
        <v>34</v>
      </c>
      <c r="V275" s="117">
        <v>0</v>
      </c>
      <c r="W275" s="117">
        <f>$V$275*$K$275</f>
        <v>0</v>
      </c>
      <c r="X275" s="117">
        <v>0</v>
      </c>
      <c r="Y275" s="117">
        <f>$X$275*$K$275</f>
        <v>0</v>
      </c>
      <c r="Z275" s="117">
        <v>0</v>
      </c>
      <c r="AA275" s="118">
        <f>$Z$275*$K$275</f>
        <v>0</v>
      </c>
      <c r="AR275" s="6" t="s">
        <v>318</v>
      </c>
      <c r="AT275" s="6" t="s">
        <v>187</v>
      </c>
      <c r="AU275" s="6" t="s">
        <v>144</v>
      </c>
      <c r="AY275" s="6" t="s">
        <v>139</v>
      </c>
      <c r="BE275" s="119">
        <f>IF($U$275="základná",$N$275,0)</f>
        <v>0</v>
      </c>
      <c r="BF275" s="119">
        <f>IF($U$275="znížená",$N$275,0)</f>
        <v>0</v>
      </c>
      <c r="BG275" s="119">
        <f>IF($U$275="zákl. prenesená",$N$275,0)</f>
        <v>0</v>
      </c>
      <c r="BH275" s="119">
        <f>IF($U$275="zníž. prenesená",$N$275,0)</f>
        <v>0</v>
      </c>
      <c r="BI275" s="119">
        <f>IF($U$275="nulová",$N$275,0)</f>
        <v>0</v>
      </c>
      <c r="BJ275" s="6" t="s">
        <v>144</v>
      </c>
      <c r="BK275" s="120">
        <f>ROUND($L$275*$K$275,3)</f>
        <v>0</v>
      </c>
      <c r="BL275" s="6" t="s">
        <v>240</v>
      </c>
      <c r="BM275" s="6" t="s">
        <v>528</v>
      </c>
    </row>
    <row r="276" spans="2:65" s="6" customFormat="1" ht="27" customHeight="1">
      <c r="B276" s="19"/>
      <c r="C276" s="112" t="s">
        <v>529</v>
      </c>
      <c r="D276" s="112" t="s">
        <v>140</v>
      </c>
      <c r="E276" s="113"/>
      <c r="F276" s="170" t="s">
        <v>530</v>
      </c>
      <c r="G276" s="171"/>
      <c r="H276" s="171"/>
      <c r="I276" s="171"/>
      <c r="J276" s="114" t="s">
        <v>173</v>
      </c>
      <c r="K276" s="115">
        <v>19.617</v>
      </c>
      <c r="L276" s="172">
        <v>0</v>
      </c>
      <c r="M276" s="171"/>
      <c r="N276" s="172">
        <f>ROUND($L$276*$K$276,3)</f>
        <v>0</v>
      </c>
      <c r="O276" s="171"/>
      <c r="P276" s="171"/>
      <c r="Q276" s="171"/>
      <c r="R276" s="20"/>
      <c r="T276" s="116"/>
      <c r="U276" s="26" t="s">
        <v>34</v>
      </c>
      <c r="V276" s="117">
        <v>0</v>
      </c>
      <c r="W276" s="117">
        <f>$V$276*$K$276</f>
        <v>0</v>
      </c>
      <c r="X276" s="117">
        <v>0</v>
      </c>
      <c r="Y276" s="117">
        <f>$X$276*$K$276</f>
        <v>0</v>
      </c>
      <c r="Z276" s="117">
        <v>0</v>
      </c>
      <c r="AA276" s="118">
        <f>$Z$276*$K$276</f>
        <v>0</v>
      </c>
      <c r="AR276" s="6" t="s">
        <v>240</v>
      </c>
      <c r="AT276" s="6" t="s">
        <v>140</v>
      </c>
      <c r="AU276" s="6" t="s">
        <v>144</v>
      </c>
      <c r="AY276" s="6" t="s">
        <v>139</v>
      </c>
      <c r="BE276" s="119">
        <f>IF($U$276="základná",$N$276,0)</f>
        <v>0</v>
      </c>
      <c r="BF276" s="119">
        <f>IF($U$276="znížená",$N$276,0)</f>
        <v>0</v>
      </c>
      <c r="BG276" s="119">
        <f>IF($U$276="zákl. prenesená",$N$276,0)</f>
        <v>0</v>
      </c>
      <c r="BH276" s="119">
        <f>IF($U$276="zníž. prenesená",$N$276,0)</f>
        <v>0</v>
      </c>
      <c r="BI276" s="119">
        <f>IF($U$276="nulová",$N$276,0)</f>
        <v>0</v>
      </c>
      <c r="BJ276" s="6" t="s">
        <v>144</v>
      </c>
      <c r="BK276" s="120">
        <f>ROUND($L$276*$K$276,3)</f>
        <v>0</v>
      </c>
      <c r="BL276" s="6" t="s">
        <v>240</v>
      </c>
      <c r="BM276" s="6" t="s">
        <v>531</v>
      </c>
    </row>
    <row r="277" spans="2:63" s="102" customFormat="1" ht="30.75" customHeight="1">
      <c r="B277" s="103"/>
      <c r="D277" s="111" t="s">
        <v>113</v>
      </c>
      <c r="E277" s="111"/>
      <c r="F277" s="111"/>
      <c r="G277" s="111"/>
      <c r="H277" s="111"/>
      <c r="I277" s="111"/>
      <c r="J277" s="111"/>
      <c r="K277" s="111"/>
      <c r="L277" s="111"/>
      <c r="M277" s="111"/>
      <c r="N277" s="167">
        <f>$BK$277</f>
        <v>0</v>
      </c>
      <c r="O277" s="168"/>
      <c r="P277" s="168"/>
      <c r="Q277" s="168"/>
      <c r="R277" s="106"/>
      <c r="T277" s="107"/>
      <c r="W277" s="108">
        <f>SUM($W$278:$W$282)</f>
        <v>0</v>
      </c>
      <c r="Y277" s="108">
        <f>SUM($Y$278:$Y$282)</f>
        <v>0</v>
      </c>
      <c r="AA277" s="109">
        <f>SUM($AA$278:$AA$282)</f>
        <v>0</v>
      </c>
      <c r="AR277" s="105" t="s">
        <v>144</v>
      </c>
      <c r="AT277" s="105" t="s">
        <v>66</v>
      </c>
      <c r="AU277" s="105" t="s">
        <v>74</v>
      </c>
      <c r="AY277" s="105" t="s">
        <v>139</v>
      </c>
      <c r="BK277" s="110">
        <f>SUM($BK$278:$BK$282)</f>
        <v>0</v>
      </c>
    </row>
    <row r="278" spans="2:65" s="6" customFormat="1" ht="39" customHeight="1">
      <c r="B278" s="19"/>
      <c r="C278" s="112" t="s">
        <v>532</v>
      </c>
      <c r="D278" s="112" t="s">
        <v>140</v>
      </c>
      <c r="E278" s="113"/>
      <c r="F278" s="170" t="s">
        <v>533</v>
      </c>
      <c r="G278" s="171"/>
      <c r="H278" s="171"/>
      <c r="I278" s="171"/>
      <c r="J278" s="114" t="s">
        <v>154</v>
      </c>
      <c r="K278" s="115">
        <v>14.713</v>
      </c>
      <c r="L278" s="172">
        <v>0</v>
      </c>
      <c r="M278" s="171"/>
      <c r="N278" s="172">
        <f>ROUND($L$278*$K$278,3)</f>
        <v>0</v>
      </c>
      <c r="O278" s="171"/>
      <c r="P278" s="171"/>
      <c r="Q278" s="171"/>
      <c r="R278" s="20"/>
      <c r="T278" s="116"/>
      <c r="U278" s="26" t="s">
        <v>34</v>
      </c>
      <c r="V278" s="117">
        <v>0</v>
      </c>
      <c r="W278" s="117">
        <f>$V$278*$K$278</f>
        <v>0</v>
      </c>
      <c r="X278" s="117">
        <v>0</v>
      </c>
      <c r="Y278" s="117">
        <f>$X$278*$K$278</f>
        <v>0</v>
      </c>
      <c r="Z278" s="117">
        <v>0</v>
      </c>
      <c r="AA278" s="118">
        <f>$Z$278*$K$278</f>
        <v>0</v>
      </c>
      <c r="AR278" s="6" t="s">
        <v>240</v>
      </c>
      <c r="AT278" s="6" t="s">
        <v>140</v>
      </c>
      <c r="AU278" s="6" t="s">
        <v>144</v>
      </c>
      <c r="AY278" s="6" t="s">
        <v>139</v>
      </c>
      <c r="BE278" s="119">
        <f>IF($U$278="základná",$N$278,0)</f>
        <v>0</v>
      </c>
      <c r="BF278" s="119">
        <f>IF($U$278="znížená",$N$278,0)</f>
        <v>0</v>
      </c>
      <c r="BG278" s="119">
        <f>IF($U$278="zákl. prenesená",$N$278,0)</f>
        <v>0</v>
      </c>
      <c r="BH278" s="119">
        <f>IF($U$278="zníž. prenesená",$N$278,0)</f>
        <v>0</v>
      </c>
      <c r="BI278" s="119">
        <f>IF($U$278="nulová",$N$278,0)</f>
        <v>0</v>
      </c>
      <c r="BJ278" s="6" t="s">
        <v>144</v>
      </c>
      <c r="BK278" s="120">
        <f>ROUND($L$278*$K$278,3)</f>
        <v>0</v>
      </c>
      <c r="BL278" s="6" t="s">
        <v>240</v>
      </c>
      <c r="BM278" s="6" t="s">
        <v>534</v>
      </c>
    </row>
    <row r="279" spans="2:65" s="6" customFormat="1" ht="39" customHeight="1">
      <c r="B279" s="19"/>
      <c r="C279" s="112" t="s">
        <v>535</v>
      </c>
      <c r="D279" s="112" t="s">
        <v>140</v>
      </c>
      <c r="E279" s="113"/>
      <c r="F279" s="170" t="s">
        <v>536</v>
      </c>
      <c r="G279" s="171"/>
      <c r="H279" s="171"/>
      <c r="I279" s="171"/>
      <c r="J279" s="114" t="s">
        <v>154</v>
      </c>
      <c r="K279" s="115">
        <v>8.025</v>
      </c>
      <c r="L279" s="172">
        <v>0</v>
      </c>
      <c r="M279" s="171"/>
      <c r="N279" s="172">
        <f>ROUND($L$279*$K$279,3)</f>
        <v>0</v>
      </c>
      <c r="O279" s="171"/>
      <c r="P279" s="171"/>
      <c r="Q279" s="171"/>
      <c r="R279" s="20"/>
      <c r="T279" s="116"/>
      <c r="U279" s="26" t="s">
        <v>34</v>
      </c>
      <c r="V279" s="117">
        <v>0</v>
      </c>
      <c r="W279" s="117">
        <f>$V$279*$K$279</f>
        <v>0</v>
      </c>
      <c r="X279" s="117">
        <v>0</v>
      </c>
      <c r="Y279" s="117">
        <f>$X$279*$K$279</f>
        <v>0</v>
      </c>
      <c r="Z279" s="117">
        <v>0</v>
      </c>
      <c r="AA279" s="118">
        <f>$Z$279*$K$279</f>
        <v>0</v>
      </c>
      <c r="AR279" s="6" t="s">
        <v>240</v>
      </c>
      <c r="AT279" s="6" t="s">
        <v>140</v>
      </c>
      <c r="AU279" s="6" t="s">
        <v>144</v>
      </c>
      <c r="AY279" s="6" t="s">
        <v>139</v>
      </c>
      <c r="BE279" s="119">
        <f>IF($U$279="základná",$N$279,0)</f>
        <v>0</v>
      </c>
      <c r="BF279" s="119">
        <f>IF($U$279="znížená",$N$279,0)</f>
        <v>0</v>
      </c>
      <c r="BG279" s="119">
        <f>IF($U$279="zákl. prenesená",$N$279,0)</f>
        <v>0</v>
      </c>
      <c r="BH279" s="119">
        <f>IF($U$279="zníž. prenesená",$N$279,0)</f>
        <v>0</v>
      </c>
      <c r="BI279" s="119">
        <f>IF($U$279="nulová",$N$279,0)</f>
        <v>0</v>
      </c>
      <c r="BJ279" s="6" t="s">
        <v>144</v>
      </c>
      <c r="BK279" s="120">
        <f>ROUND($L$279*$K$279,3)</f>
        <v>0</v>
      </c>
      <c r="BL279" s="6" t="s">
        <v>240</v>
      </c>
      <c r="BM279" s="6" t="s">
        <v>537</v>
      </c>
    </row>
    <row r="280" spans="2:65" s="6" customFormat="1" ht="27" customHeight="1">
      <c r="B280" s="19"/>
      <c r="C280" s="112" t="s">
        <v>538</v>
      </c>
      <c r="D280" s="112" t="s">
        <v>140</v>
      </c>
      <c r="E280" s="113"/>
      <c r="F280" s="170" t="s">
        <v>539</v>
      </c>
      <c r="G280" s="171"/>
      <c r="H280" s="171"/>
      <c r="I280" s="171"/>
      <c r="J280" s="114" t="s">
        <v>154</v>
      </c>
      <c r="K280" s="115">
        <v>60.434</v>
      </c>
      <c r="L280" s="172">
        <v>0</v>
      </c>
      <c r="M280" s="171"/>
      <c r="N280" s="172">
        <f>ROUND($L$280*$K$280,3)</f>
        <v>0</v>
      </c>
      <c r="O280" s="171"/>
      <c r="P280" s="171"/>
      <c r="Q280" s="171"/>
      <c r="R280" s="20"/>
      <c r="T280" s="116"/>
      <c r="U280" s="26" t="s">
        <v>34</v>
      </c>
      <c r="V280" s="117">
        <v>0</v>
      </c>
      <c r="W280" s="117">
        <f>$V$280*$K$280</f>
        <v>0</v>
      </c>
      <c r="X280" s="117">
        <v>0</v>
      </c>
      <c r="Y280" s="117">
        <f>$X$280*$K$280</f>
        <v>0</v>
      </c>
      <c r="Z280" s="117">
        <v>0</v>
      </c>
      <c r="AA280" s="118">
        <f>$Z$280*$K$280</f>
        <v>0</v>
      </c>
      <c r="AR280" s="6" t="s">
        <v>240</v>
      </c>
      <c r="AT280" s="6" t="s">
        <v>140</v>
      </c>
      <c r="AU280" s="6" t="s">
        <v>144</v>
      </c>
      <c r="AY280" s="6" t="s">
        <v>139</v>
      </c>
      <c r="BE280" s="119">
        <f>IF($U$280="základná",$N$280,0)</f>
        <v>0</v>
      </c>
      <c r="BF280" s="119">
        <f>IF($U$280="znížená",$N$280,0)</f>
        <v>0</v>
      </c>
      <c r="BG280" s="119">
        <f>IF($U$280="zákl. prenesená",$N$280,0)</f>
        <v>0</v>
      </c>
      <c r="BH280" s="119">
        <f>IF($U$280="zníž. prenesená",$N$280,0)</f>
        <v>0</v>
      </c>
      <c r="BI280" s="119">
        <f>IF($U$280="nulová",$N$280,0)</f>
        <v>0</v>
      </c>
      <c r="BJ280" s="6" t="s">
        <v>144</v>
      </c>
      <c r="BK280" s="120">
        <f>ROUND($L$280*$K$280,3)</f>
        <v>0</v>
      </c>
      <c r="BL280" s="6" t="s">
        <v>240</v>
      </c>
      <c r="BM280" s="6" t="s">
        <v>540</v>
      </c>
    </row>
    <row r="281" spans="2:65" s="6" customFormat="1" ht="39" customHeight="1">
      <c r="B281" s="19"/>
      <c r="C281" s="112" t="s">
        <v>541</v>
      </c>
      <c r="D281" s="112" t="s">
        <v>140</v>
      </c>
      <c r="E281" s="113"/>
      <c r="F281" s="170" t="s">
        <v>542</v>
      </c>
      <c r="G281" s="171"/>
      <c r="H281" s="171"/>
      <c r="I281" s="171"/>
      <c r="J281" s="114" t="s">
        <v>209</v>
      </c>
      <c r="K281" s="115">
        <v>43.87</v>
      </c>
      <c r="L281" s="172">
        <v>0</v>
      </c>
      <c r="M281" s="171"/>
      <c r="N281" s="172">
        <f>ROUND($L$281*$K$281,3)</f>
        <v>0</v>
      </c>
      <c r="O281" s="171"/>
      <c r="P281" s="171"/>
      <c r="Q281" s="171"/>
      <c r="R281" s="20"/>
      <c r="T281" s="116"/>
      <c r="U281" s="26" t="s">
        <v>34</v>
      </c>
      <c r="V281" s="117">
        <v>0</v>
      </c>
      <c r="W281" s="117">
        <f>$V$281*$K$281</f>
        <v>0</v>
      </c>
      <c r="X281" s="117">
        <v>0</v>
      </c>
      <c r="Y281" s="117">
        <f>$X$281*$K$281</f>
        <v>0</v>
      </c>
      <c r="Z281" s="117">
        <v>0</v>
      </c>
      <c r="AA281" s="118">
        <f>$Z$281*$K$281</f>
        <v>0</v>
      </c>
      <c r="AR281" s="6" t="s">
        <v>240</v>
      </c>
      <c r="AT281" s="6" t="s">
        <v>140</v>
      </c>
      <c r="AU281" s="6" t="s">
        <v>144</v>
      </c>
      <c r="AY281" s="6" t="s">
        <v>139</v>
      </c>
      <c r="BE281" s="119">
        <f>IF($U$281="základná",$N$281,0)</f>
        <v>0</v>
      </c>
      <c r="BF281" s="119">
        <f>IF($U$281="znížená",$N$281,0)</f>
        <v>0</v>
      </c>
      <c r="BG281" s="119">
        <f>IF($U$281="zákl. prenesená",$N$281,0)</f>
        <v>0</v>
      </c>
      <c r="BH281" s="119">
        <f>IF($U$281="zníž. prenesená",$N$281,0)</f>
        <v>0</v>
      </c>
      <c r="BI281" s="119">
        <f>IF($U$281="nulová",$N$281,0)</f>
        <v>0</v>
      </c>
      <c r="BJ281" s="6" t="s">
        <v>144</v>
      </c>
      <c r="BK281" s="120">
        <f>ROUND($L$281*$K$281,3)</f>
        <v>0</v>
      </c>
      <c r="BL281" s="6" t="s">
        <v>240</v>
      </c>
      <c r="BM281" s="6" t="s">
        <v>543</v>
      </c>
    </row>
    <row r="282" spans="2:65" s="6" customFormat="1" ht="27" customHeight="1">
      <c r="B282" s="19"/>
      <c r="C282" s="112" t="s">
        <v>544</v>
      </c>
      <c r="D282" s="112" t="s">
        <v>140</v>
      </c>
      <c r="E282" s="113"/>
      <c r="F282" s="170" t="s">
        <v>545</v>
      </c>
      <c r="G282" s="171"/>
      <c r="H282" s="171"/>
      <c r="I282" s="171"/>
      <c r="J282" s="114" t="s">
        <v>173</v>
      </c>
      <c r="K282" s="115">
        <v>1.049</v>
      </c>
      <c r="L282" s="172">
        <v>0</v>
      </c>
      <c r="M282" s="171"/>
      <c r="N282" s="172">
        <f>ROUND($L$282*$K$282,3)</f>
        <v>0</v>
      </c>
      <c r="O282" s="171"/>
      <c r="P282" s="171"/>
      <c r="Q282" s="171"/>
      <c r="R282" s="20"/>
      <c r="T282" s="116"/>
      <c r="U282" s="26" t="s">
        <v>34</v>
      </c>
      <c r="V282" s="117">
        <v>0</v>
      </c>
      <c r="W282" s="117">
        <f>$V$282*$K$282</f>
        <v>0</v>
      </c>
      <c r="X282" s="117">
        <v>0</v>
      </c>
      <c r="Y282" s="117">
        <f>$X$282*$K$282</f>
        <v>0</v>
      </c>
      <c r="Z282" s="117">
        <v>0</v>
      </c>
      <c r="AA282" s="118">
        <f>$Z$282*$K$282</f>
        <v>0</v>
      </c>
      <c r="AR282" s="6" t="s">
        <v>240</v>
      </c>
      <c r="AT282" s="6" t="s">
        <v>140</v>
      </c>
      <c r="AU282" s="6" t="s">
        <v>144</v>
      </c>
      <c r="AY282" s="6" t="s">
        <v>139</v>
      </c>
      <c r="BE282" s="119">
        <f>IF($U$282="základná",$N$282,0)</f>
        <v>0</v>
      </c>
      <c r="BF282" s="119">
        <f>IF($U$282="znížená",$N$282,0)</f>
        <v>0</v>
      </c>
      <c r="BG282" s="119">
        <f>IF($U$282="zákl. prenesená",$N$282,0)</f>
        <v>0</v>
      </c>
      <c r="BH282" s="119">
        <f>IF($U$282="zníž. prenesená",$N$282,0)</f>
        <v>0</v>
      </c>
      <c r="BI282" s="119">
        <f>IF($U$282="nulová",$N$282,0)</f>
        <v>0</v>
      </c>
      <c r="BJ282" s="6" t="s">
        <v>144</v>
      </c>
      <c r="BK282" s="120">
        <f>ROUND($L$282*$K$282,3)</f>
        <v>0</v>
      </c>
      <c r="BL282" s="6" t="s">
        <v>240</v>
      </c>
      <c r="BM282" s="6" t="s">
        <v>546</v>
      </c>
    </row>
    <row r="283" spans="2:63" s="102" customFormat="1" ht="30.75" customHeight="1">
      <c r="B283" s="103"/>
      <c r="D283" s="111" t="s">
        <v>114</v>
      </c>
      <c r="E283" s="111"/>
      <c r="F283" s="111"/>
      <c r="G283" s="111"/>
      <c r="H283" s="111"/>
      <c r="I283" s="111"/>
      <c r="J283" s="111"/>
      <c r="K283" s="111"/>
      <c r="L283" s="111"/>
      <c r="M283" s="111"/>
      <c r="N283" s="167">
        <f>$BK$283</f>
        <v>0</v>
      </c>
      <c r="O283" s="168"/>
      <c r="P283" s="168"/>
      <c r="Q283" s="168"/>
      <c r="R283" s="106"/>
      <c r="T283" s="107"/>
      <c r="W283" s="108">
        <f>SUM($W$284:$W$293)</f>
        <v>216.2036994</v>
      </c>
      <c r="Y283" s="108">
        <f>SUM($Y$284:$Y$293)</f>
        <v>0.045162400000000005</v>
      </c>
      <c r="AA283" s="109">
        <f>SUM($AA$284:$AA$293)</f>
        <v>0</v>
      </c>
      <c r="AR283" s="105" t="s">
        <v>144</v>
      </c>
      <c r="AT283" s="105" t="s">
        <v>66</v>
      </c>
      <c r="AU283" s="105" t="s">
        <v>74</v>
      </c>
      <c r="AY283" s="105" t="s">
        <v>139</v>
      </c>
      <c r="BK283" s="110">
        <f>SUM($BK$284:$BK$293)</f>
        <v>0</v>
      </c>
    </row>
    <row r="284" spans="2:65" s="6" customFormat="1" ht="39" customHeight="1">
      <c r="B284" s="19"/>
      <c r="C284" s="112" t="s">
        <v>547</v>
      </c>
      <c r="D284" s="112" t="s">
        <v>140</v>
      </c>
      <c r="E284" s="113"/>
      <c r="F284" s="170" t="s">
        <v>548</v>
      </c>
      <c r="G284" s="171"/>
      <c r="H284" s="171"/>
      <c r="I284" s="171"/>
      <c r="J284" s="114" t="s">
        <v>154</v>
      </c>
      <c r="K284" s="115">
        <v>98.183</v>
      </c>
      <c r="L284" s="172">
        <v>0</v>
      </c>
      <c r="M284" s="171"/>
      <c r="N284" s="172">
        <f>ROUND($L$284*$K$284,3)</f>
        <v>0</v>
      </c>
      <c r="O284" s="171"/>
      <c r="P284" s="171"/>
      <c r="Q284" s="171"/>
      <c r="R284" s="20"/>
      <c r="T284" s="116"/>
      <c r="U284" s="26" t="s">
        <v>34</v>
      </c>
      <c r="V284" s="117">
        <v>0</v>
      </c>
      <c r="W284" s="117">
        <f>$V$284*$K$284</f>
        <v>0</v>
      </c>
      <c r="X284" s="117">
        <v>0</v>
      </c>
      <c r="Y284" s="117">
        <f>$X$284*$K$284</f>
        <v>0</v>
      </c>
      <c r="Z284" s="117">
        <v>0</v>
      </c>
      <c r="AA284" s="118">
        <f>$Z$284*$K$284</f>
        <v>0</v>
      </c>
      <c r="AR284" s="6" t="s">
        <v>240</v>
      </c>
      <c r="AT284" s="6" t="s">
        <v>140</v>
      </c>
      <c r="AU284" s="6" t="s">
        <v>144</v>
      </c>
      <c r="AY284" s="6" t="s">
        <v>139</v>
      </c>
      <c r="BE284" s="119">
        <f>IF($U$284="základná",$N$284,0)</f>
        <v>0</v>
      </c>
      <c r="BF284" s="119">
        <f>IF($U$284="znížená",$N$284,0)</f>
        <v>0</v>
      </c>
      <c r="BG284" s="119">
        <f>IF($U$284="zákl. prenesená",$N$284,0)</f>
        <v>0</v>
      </c>
      <c r="BH284" s="119">
        <f>IF($U$284="zníž. prenesená",$N$284,0)</f>
        <v>0</v>
      </c>
      <c r="BI284" s="119">
        <f>IF($U$284="nulová",$N$284,0)</f>
        <v>0</v>
      </c>
      <c r="BJ284" s="6" t="s">
        <v>144</v>
      </c>
      <c r="BK284" s="120">
        <f>ROUND($L$284*$K$284,3)</f>
        <v>0</v>
      </c>
      <c r="BL284" s="6" t="s">
        <v>240</v>
      </c>
      <c r="BM284" s="6" t="s">
        <v>549</v>
      </c>
    </row>
    <row r="285" spans="2:65" s="6" customFormat="1" ht="39" customHeight="1">
      <c r="B285" s="19"/>
      <c r="C285" s="112" t="s">
        <v>550</v>
      </c>
      <c r="D285" s="112" t="s">
        <v>140</v>
      </c>
      <c r="E285" s="113"/>
      <c r="F285" s="170" t="s">
        <v>551</v>
      </c>
      <c r="G285" s="171"/>
      <c r="H285" s="171"/>
      <c r="I285" s="171"/>
      <c r="J285" s="114" t="s">
        <v>154</v>
      </c>
      <c r="K285" s="115">
        <v>112.906</v>
      </c>
      <c r="L285" s="172">
        <v>0</v>
      </c>
      <c r="M285" s="171"/>
      <c r="N285" s="172">
        <f>ROUND($L$285*$K$285,3)</f>
        <v>0</v>
      </c>
      <c r="O285" s="171"/>
      <c r="P285" s="171"/>
      <c r="Q285" s="171"/>
      <c r="R285" s="20"/>
      <c r="T285" s="116"/>
      <c r="U285" s="26" t="s">
        <v>34</v>
      </c>
      <c r="V285" s="117">
        <v>1.9149</v>
      </c>
      <c r="W285" s="117">
        <f>$V$285*$K$285</f>
        <v>216.2036994</v>
      </c>
      <c r="X285" s="117">
        <v>0.0004</v>
      </c>
      <c r="Y285" s="117">
        <f>$X$285*$K$285</f>
        <v>0.045162400000000005</v>
      </c>
      <c r="Z285" s="117">
        <v>0</v>
      </c>
      <c r="AA285" s="118">
        <f>$Z$285*$K$285</f>
        <v>0</v>
      </c>
      <c r="AR285" s="6" t="s">
        <v>240</v>
      </c>
      <c r="AT285" s="6" t="s">
        <v>140</v>
      </c>
      <c r="AU285" s="6" t="s">
        <v>144</v>
      </c>
      <c r="AY285" s="6" t="s">
        <v>139</v>
      </c>
      <c r="BE285" s="119">
        <f>IF($U$285="základná",$N$285,0)</f>
        <v>0</v>
      </c>
      <c r="BF285" s="119">
        <f>IF($U$285="znížená",$N$285,0)</f>
        <v>0</v>
      </c>
      <c r="BG285" s="119">
        <f>IF($U$285="zákl. prenesená",$N$285,0)</f>
        <v>0</v>
      </c>
      <c r="BH285" s="119">
        <f>IF($U$285="zníž. prenesená",$N$285,0)</f>
        <v>0</v>
      </c>
      <c r="BI285" s="119">
        <f>IF($U$285="nulová",$N$285,0)</f>
        <v>0</v>
      </c>
      <c r="BJ285" s="6" t="s">
        <v>144</v>
      </c>
      <c r="BK285" s="120">
        <f>ROUND($L$285*$K$285,3)</f>
        <v>0</v>
      </c>
      <c r="BL285" s="6" t="s">
        <v>240</v>
      </c>
      <c r="BM285" s="6" t="s">
        <v>552</v>
      </c>
    </row>
    <row r="286" spans="2:65" s="6" customFormat="1" ht="27" customHeight="1">
      <c r="B286" s="19"/>
      <c r="C286" s="112" t="s">
        <v>553</v>
      </c>
      <c r="D286" s="112" t="s">
        <v>140</v>
      </c>
      <c r="E286" s="113"/>
      <c r="F286" s="170" t="s">
        <v>554</v>
      </c>
      <c r="G286" s="171"/>
      <c r="H286" s="171"/>
      <c r="I286" s="171"/>
      <c r="J286" s="114" t="s">
        <v>209</v>
      </c>
      <c r="K286" s="115">
        <v>17.869</v>
      </c>
      <c r="L286" s="172">
        <v>0</v>
      </c>
      <c r="M286" s="171"/>
      <c r="N286" s="172">
        <f>ROUND($L$286*$K$286,3)</f>
        <v>0</v>
      </c>
      <c r="O286" s="171"/>
      <c r="P286" s="171"/>
      <c r="Q286" s="171"/>
      <c r="R286" s="20"/>
      <c r="T286" s="116"/>
      <c r="U286" s="26" t="s">
        <v>34</v>
      </c>
      <c r="V286" s="117">
        <v>0</v>
      </c>
      <c r="W286" s="117">
        <f>$V$286*$K$286</f>
        <v>0</v>
      </c>
      <c r="X286" s="117">
        <v>0</v>
      </c>
      <c r="Y286" s="117">
        <f>$X$286*$K$286</f>
        <v>0</v>
      </c>
      <c r="Z286" s="117">
        <v>0</v>
      </c>
      <c r="AA286" s="118">
        <f>$Z$286*$K$286</f>
        <v>0</v>
      </c>
      <c r="AR286" s="6" t="s">
        <v>240</v>
      </c>
      <c r="AT286" s="6" t="s">
        <v>140</v>
      </c>
      <c r="AU286" s="6" t="s">
        <v>144</v>
      </c>
      <c r="AY286" s="6" t="s">
        <v>139</v>
      </c>
      <c r="BE286" s="119">
        <f>IF($U$286="základná",$N$286,0)</f>
        <v>0</v>
      </c>
      <c r="BF286" s="119">
        <f>IF($U$286="znížená",$N$286,0)</f>
        <v>0</v>
      </c>
      <c r="BG286" s="119">
        <f>IF($U$286="zákl. prenesená",$N$286,0)</f>
        <v>0</v>
      </c>
      <c r="BH286" s="119">
        <f>IF($U$286="zníž. prenesená",$N$286,0)</f>
        <v>0</v>
      </c>
      <c r="BI286" s="119">
        <f>IF($U$286="nulová",$N$286,0)</f>
        <v>0</v>
      </c>
      <c r="BJ286" s="6" t="s">
        <v>144</v>
      </c>
      <c r="BK286" s="120">
        <f>ROUND($L$286*$K$286,3)</f>
        <v>0</v>
      </c>
      <c r="BL286" s="6" t="s">
        <v>240</v>
      </c>
      <c r="BM286" s="6" t="s">
        <v>555</v>
      </c>
    </row>
    <row r="287" spans="2:65" s="6" customFormat="1" ht="27" customHeight="1">
      <c r="B287" s="19"/>
      <c r="C287" s="112" t="s">
        <v>556</v>
      </c>
      <c r="D287" s="112" t="s">
        <v>140</v>
      </c>
      <c r="E287" s="113"/>
      <c r="F287" s="170" t="s">
        <v>557</v>
      </c>
      <c r="G287" s="171"/>
      <c r="H287" s="171"/>
      <c r="I287" s="171"/>
      <c r="J287" s="114" t="s">
        <v>254</v>
      </c>
      <c r="K287" s="115">
        <v>3</v>
      </c>
      <c r="L287" s="172">
        <v>0</v>
      </c>
      <c r="M287" s="171"/>
      <c r="N287" s="172">
        <f>ROUND($L$287*$K$287,3)</f>
        <v>0</v>
      </c>
      <c r="O287" s="171"/>
      <c r="P287" s="171"/>
      <c r="Q287" s="171"/>
      <c r="R287" s="20"/>
      <c r="T287" s="116"/>
      <c r="U287" s="26" t="s">
        <v>34</v>
      </c>
      <c r="V287" s="117">
        <v>0</v>
      </c>
      <c r="W287" s="117">
        <f>$V$287*$K$287</f>
        <v>0</v>
      </c>
      <c r="X287" s="117">
        <v>0</v>
      </c>
      <c r="Y287" s="117">
        <f>$X$287*$K$287</f>
        <v>0</v>
      </c>
      <c r="Z287" s="117">
        <v>0</v>
      </c>
      <c r="AA287" s="118">
        <f>$Z$287*$K$287</f>
        <v>0</v>
      </c>
      <c r="AR287" s="6" t="s">
        <v>240</v>
      </c>
      <c r="AT287" s="6" t="s">
        <v>140</v>
      </c>
      <c r="AU287" s="6" t="s">
        <v>144</v>
      </c>
      <c r="AY287" s="6" t="s">
        <v>139</v>
      </c>
      <c r="BE287" s="119">
        <f>IF($U$287="základná",$N$287,0)</f>
        <v>0</v>
      </c>
      <c r="BF287" s="119">
        <f>IF($U$287="znížená",$N$287,0)</f>
        <v>0</v>
      </c>
      <c r="BG287" s="119">
        <f>IF($U$287="zákl. prenesená",$N$287,0)</f>
        <v>0</v>
      </c>
      <c r="BH287" s="119">
        <f>IF($U$287="zníž. prenesená",$N$287,0)</f>
        <v>0</v>
      </c>
      <c r="BI287" s="119">
        <f>IF($U$287="nulová",$N$287,0)</f>
        <v>0</v>
      </c>
      <c r="BJ287" s="6" t="s">
        <v>144</v>
      </c>
      <c r="BK287" s="120">
        <f>ROUND($L$287*$K$287,3)</f>
        <v>0</v>
      </c>
      <c r="BL287" s="6" t="s">
        <v>240</v>
      </c>
      <c r="BM287" s="6" t="s">
        <v>558</v>
      </c>
    </row>
    <row r="288" spans="2:65" s="6" customFormat="1" ht="27" customHeight="1">
      <c r="B288" s="19"/>
      <c r="C288" s="112" t="s">
        <v>559</v>
      </c>
      <c r="D288" s="112" t="s">
        <v>140</v>
      </c>
      <c r="E288" s="113"/>
      <c r="F288" s="170" t="s">
        <v>560</v>
      </c>
      <c r="G288" s="171"/>
      <c r="H288" s="171"/>
      <c r="I288" s="171"/>
      <c r="J288" s="114" t="s">
        <v>209</v>
      </c>
      <c r="K288" s="115">
        <v>51.3</v>
      </c>
      <c r="L288" s="172">
        <v>0</v>
      </c>
      <c r="M288" s="171"/>
      <c r="N288" s="172">
        <f>ROUND($L$288*$K$288,3)</f>
        <v>0</v>
      </c>
      <c r="O288" s="171"/>
      <c r="P288" s="171"/>
      <c r="Q288" s="171"/>
      <c r="R288" s="20"/>
      <c r="T288" s="116"/>
      <c r="U288" s="26" t="s">
        <v>34</v>
      </c>
      <c r="V288" s="117">
        <v>0</v>
      </c>
      <c r="W288" s="117">
        <f>$V$288*$K$288</f>
        <v>0</v>
      </c>
      <c r="X288" s="117">
        <v>0</v>
      </c>
      <c r="Y288" s="117">
        <f>$X$288*$K$288</f>
        <v>0</v>
      </c>
      <c r="Z288" s="117">
        <v>0</v>
      </c>
      <c r="AA288" s="118">
        <f>$Z$288*$K$288</f>
        <v>0</v>
      </c>
      <c r="AR288" s="6" t="s">
        <v>240</v>
      </c>
      <c r="AT288" s="6" t="s">
        <v>140</v>
      </c>
      <c r="AU288" s="6" t="s">
        <v>144</v>
      </c>
      <c r="AY288" s="6" t="s">
        <v>139</v>
      </c>
      <c r="BE288" s="119">
        <f>IF($U$288="základná",$N$288,0)</f>
        <v>0</v>
      </c>
      <c r="BF288" s="119">
        <f>IF($U$288="znížená",$N$288,0)</f>
        <v>0</v>
      </c>
      <c r="BG288" s="119">
        <f>IF($U$288="zákl. prenesená",$N$288,0)</f>
        <v>0</v>
      </c>
      <c r="BH288" s="119">
        <f>IF($U$288="zníž. prenesená",$N$288,0)</f>
        <v>0</v>
      </c>
      <c r="BI288" s="119">
        <f>IF($U$288="nulová",$N$288,0)</f>
        <v>0</v>
      </c>
      <c r="BJ288" s="6" t="s">
        <v>144</v>
      </c>
      <c r="BK288" s="120">
        <f>ROUND($L$288*$K$288,3)</f>
        <v>0</v>
      </c>
      <c r="BL288" s="6" t="s">
        <v>240</v>
      </c>
      <c r="BM288" s="6" t="s">
        <v>561</v>
      </c>
    </row>
    <row r="289" spans="2:65" s="6" customFormat="1" ht="39" customHeight="1">
      <c r="B289" s="19"/>
      <c r="C289" s="112" t="s">
        <v>562</v>
      </c>
      <c r="D289" s="112" t="s">
        <v>140</v>
      </c>
      <c r="E289" s="113"/>
      <c r="F289" s="170" t="s">
        <v>563</v>
      </c>
      <c r="G289" s="171"/>
      <c r="H289" s="171"/>
      <c r="I289" s="171"/>
      <c r="J289" s="114" t="s">
        <v>209</v>
      </c>
      <c r="K289" s="115">
        <v>5.35</v>
      </c>
      <c r="L289" s="172">
        <v>0</v>
      </c>
      <c r="M289" s="171"/>
      <c r="N289" s="172">
        <f>ROUND($L$289*$K$289,3)</f>
        <v>0</v>
      </c>
      <c r="O289" s="171"/>
      <c r="P289" s="171"/>
      <c r="Q289" s="171"/>
      <c r="R289" s="20"/>
      <c r="T289" s="116"/>
      <c r="U289" s="26" t="s">
        <v>34</v>
      </c>
      <c r="V289" s="117">
        <v>0</v>
      </c>
      <c r="W289" s="117">
        <f>$V$289*$K$289</f>
        <v>0</v>
      </c>
      <c r="X289" s="117">
        <v>0</v>
      </c>
      <c r="Y289" s="117">
        <f>$X$289*$K$289</f>
        <v>0</v>
      </c>
      <c r="Z289" s="117">
        <v>0</v>
      </c>
      <c r="AA289" s="118">
        <f>$Z$289*$K$289</f>
        <v>0</v>
      </c>
      <c r="AR289" s="6" t="s">
        <v>240</v>
      </c>
      <c r="AT289" s="6" t="s">
        <v>140</v>
      </c>
      <c r="AU289" s="6" t="s">
        <v>144</v>
      </c>
      <c r="AY289" s="6" t="s">
        <v>139</v>
      </c>
      <c r="BE289" s="119">
        <f>IF($U$289="základná",$N$289,0)</f>
        <v>0</v>
      </c>
      <c r="BF289" s="119">
        <f>IF($U$289="znížená",$N$289,0)</f>
        <v>0</v>
      </c>
      <c r="BG289" s="119">
        <f>IF($U$289="zákl. prenesená",$N$289,0)</f>
        <v>0</v>
      </c>
      <c r="BH289" s="119">
        <f>IF($U$289="zníž. prenesená",$N$289,0)</f>
        <v>0</v>
      </c>
      <c r="BI289" s="119">
        <f>IF($U$289="nulová",$N$289,0)</f>
        <v>0</v>
      </c>
      <c r="BJ289" s="6" t="s">
        <v>144</v>
      </c>
      <c r="BK289" s="120">
        <f>ROUND($L$289*$K$289,3)</f>
        <v>0</v>
      </c>
      <c r="BL289" s="6" t="s">
        <v>240</v>
      </c>
      <c r="BM289" s="6" t="s">
        <v>564</v>
      </c>
    </row>
    <row r="290" spans="2:65" s="6" customFormat="1" ht="39" customHeight="1">
      <c r="B290" s="19"/>
      <c r="C290" s="112" t="s">
        <v>565</v>
      </c>
      <c r="D290" s="112" t="s">
        <v>140</v>
      </c>
      <c r="E290" s="113"/>
      <c r="F290" s="170" t="s">
        <v>566</v>
      </c>
      <c r="G290" s="171"/>
      <c r="H290" s="171"/>
      <c r="I290" s="171"/>
      <c r="J290" s="114" t="s">
        <v>254</v>
      </c>
      <c r="K290" s="115">
        <v>3</v>
      </c>
      <c r="L290" s="172">
        <v>0</v>
      </c>
      <c r="M290" s="171"/>
      <c r="N290" s="172">
        <f>ROUND($L$290*$K$290,3)</f>
        <v>0</v>
      </c>
      <c r="O290" s="171"/>
      <c r="P290" s="171"/>
      <c r="Q290" s="171"/>
      <c r="R290" s="20"/>
      <c r="T290" s="116"/>
      <c r="U290" s="26" t="s">
        <v>34</v>
      </c>
      <c r="V290" s="117">
        <v>0</v>
      </c>
      <c r="W290" s="117">
        <f>$V$290*$K$290</f>
        <v>0</v>
      </c>
      <c r="X290" s="117">
        <v>0</v>
      </c>
      <c r="Y290" s="117">
        <f>$X$290*$K$290</f>
        <v>0</v>
      </c>
      <c r="Z290" s="117">
        <v>0</v>
      </c>
      <c r="AA290" s="118">
        <f>$Z$290*$K$290</f>
        <v>0</v>
      </c>
      <c r="AR290" s="6" t="s">
        <v>240</v>
      </c>
      <c r="AT290" s="6" t="s">
        <v>140</v>
      </c>
      <c r="AU290" s="6" t="s">
        <v>144</v>
      </c>
      <c r="AY290" s="6" t="s">
        <v>139</v>
      </c>
      <c r="BE290" s="119">
        <f>IF($U$290="základná",$N$290,0)</f>
        <v>0</v>
      </c>
      <c r="BF290" s="119">
        <f>IF($U$290="znížená",$N$290,0)</f>
        <v>0</v>
      </c>
      <c r="BG290" s="119">
        <f>IF($U$290="zákl. prenesená",$N$290,0)</f>
        <v>0</v>
      </c>
      <c r="BH290" s="119">
        <f>IF($U$290="zníž. prenesená",$N$290,0)</f>
        <v>0</v>
      </c>
      <c r="BI290" s="119">
        <f>IF($U$290="nulová",$N$290,0)</f>
        <v>0</v>
      </c>
      <c r="BJ290" s="6" t="s">
        <v>144</v>
      </c>
      <c r="BK290" s="120">
        <f>ROUND($L$290*$K$290,3)</f>
        <v>0</v>
      </c>
      <c r="BL290" s="6" t="s">
        <v>240</v>
      </c>
      <c r="BM290" s="6" t="s">
        <v>567</v>
      </c>
    </row>
    <row r="291" spans="2:65" s="6" customFormat="1" ht="27" customHeight="1">
      <c r="B291" s="19"/>
      <c r="C291" s="121" t="s">
        <v>568</v>
      </c>
      <c r="D291" s="121" t="s">
        <v>187</v>
      </c>
      <c r="E291" s="122"/>
      <c r="F291" s="174" t="s">
        <v>569</v>
      </c>
      <c r="G291" s="175"/>
      <c r="H291" s="175"/>
      <c r="I291" s="175"/>
      <c r="J291" s="123" t="s">
        <v>254</v>
      </c>
      <c r="K291" s="124">
        <v>3</v>
      </c>
      <c r="L291" s="176">
        <v>0</v>
      </c>
      <c r="M291" s="175"/>
      <c r="N291" s="176">
        <f>ROUND($L$291*$K$291,3)</f>
        <v>0</v>
      </c>
      <c r="O291" s="171"/>
      <c r="P291" s="171"/>
      <c r="Q291" s="171"/>
      <c r="R291" s="20"/>
      <c r="T291" s="116"/>
      <c r="U291" s="26" t="s">
        <v>34</v>
      </c>
      <c r="V291" s="117">
        <v>0</v>
      </c>
      <c r="W291" s="117">
        <f>$V$291*$K$291</f>
        <v>0</v>
      </c>
      <c r="X291" s="117">
        <v>0</v>
      </c>
      <c r="Y291" s="117">
        <f>$X$291*$K$291</f>
        <v>0</v>
      </c>
      <c r="Z291" s="117">
        <v>0</v>
      </c>
      <c r="AA291" s="118">
        <f>$Z$291*$K$291</f>
        <v>0</v>
      </c>
      <c r="AR291" s="6" t="s">
        <v>318</v>
      </c>
      <c r="AT291" s="6" t="s">
        <v>187</v>
      </c>
      <c r="AU291" s="6" t="s">
        <v>144</v>
      </c>
      <c r="AY291" s="6" t="s">
        <v>139</v>
      </c>
      <c r="BE291" s="119">
        <f>IF($U$291="základná",$N$291,0)</f>
        <v>0</v>
      </c>
      <c r="BF291" s="119">
        <f>IF($U$291="znížená",$N$291,0)</f>
        <v>0</v>
      </c>
      <c r="BG291" s="119">
        <f>IF($U$291="zákl. prenesená",$N$291,0)</f>
        <v>0</v>
      </c>
      <c r="BH291" s="119">
        <f>IF($U$291="zníž. prenesená",$N$291,0)</f>
        <v>0</v>
      </c>
      <c r="BI291" s="119">
        <f>IF($U$291="nulová",$N$291,0)</f>
        <v>0</v>
      </c>
      <c r="BJ291" s="6" t="s">
        <v>144</v>
      </c>
      <c r="BK291" s="120">
        <f>ROUND($L$291*$K$291,3)</f>
        <v>0</v>
      </c>
      <c r="BL291" s="6" t="s">
        <v>240</v>
      </c>
      <c r="BM291" s="6" t="s">
        <v>570</v>
      </c>
    </row>
    <row r="292" spans="2:65" s="6" customFormat="1" ht="27" customHeight="1">
      <c r="B292" s="19"/>
      <c r="C292" s="112" t="s">
        <v>571</v>
      </c>
      <c r="D292" s="112" t="s">
        <v>140</v>
      </c>
      <c r="E292" s="113"/>
      <c r="F292" s="170" t="s">
        <v>572</v>
      </c>
      <c r="G292" s="171"/>
      <c r="H292" s="171"/>
      <c r="I292" s="171"/>
      <c r="J292" s="114" t="s">
        <v>209</v>
      </c>
      <c r="K292" s="115">
        <v>9.3</v>
      </c>
      <c r="L292" s="172">
        <v>0</v>
      </c>
      <c r="M292" s="171"/>
      <c r="N292" s="172">
        <f>ROUND($L$292*$K$292,3)</f>
        <v>0</v>
      </c>
      <c r="O292" s="171"/>
      <c r="P292" s="171"/>
      <c r="Q292" s="171"/>
      <c r="R292" s="20"/>
      <c r="T292" s="116"/>
      <c r="U292" s="26" t="s">
        <v>34</v>
      </c>
      <c r="V292" s="117">
        <v>0</v>
      </c>
      <c r="W292" s="117">
        <f>$V$292*$K$292</f>
        <v>0</v>
      </c>
      <c r="X292" s="117">
        <v>0</v>
      </c>
      <c r="Y292" s="117">
        <f>$X$292*$K$292</f>
        <v>0</v>
      </c>
      <c r="Z292" s="117">
        <v>0</v>
      </c>
      <c r="AA292" s="118">
        <f>$Z$292*$K$292</f>
        <v>0</v>
      </c>
      <c r="AR292" s="6" t="s">
        <v>240</v>
      </c>
      <c r="AT292" s="6" t="s">
        <v>140</v>
      </c>
      <c r="AU292" s="6" t="s">
        <v>144</v>
      </c>
      <c r="AY292" s="6" t="s">
        <v>139</v>
      </c>
      <c r="BE292" s="119">
        <f>IF($U$292="základná",$N$292,0)</f>
        <v>0</v>
      </c>
      <c r="BF292" s="119">
        <f>IF($U$292="znížená",$N$292,0)</f>
        <v>0</v>
      </c>
      <c r="BG292" s="119">
        <f>IF($U$292="zákl. prenesená",$N$292,0)</f>
        <v>0</v>
      </c>
      <c r="BH292" s="119">
        <f>IF($U$292="zníž. prenesená",$N$292,0)</f>
        <v>0</v>
      </c>
      <c r="BI292" s="119">
        <f>IF($U$292="nulová",$N$292,0)</f>
        <v>0</v>
      </c>
      <c r="BJ292" s="6" t="s">
        <v>144</v>
      </c>
      <c r="BK292" s="120">
        <f>ROUND($L$292*$K$292,3)</f>
        <v>0</v>
      </c>
      <c r="BL292" s="6" t="s">
        <v>240</v>
      </c>
      <c r="BM292" s="6" t="s">
        <v>573</v>
      </c>
    </row>
    <row r="293" spans="2:65" s="6" customFormat="1" ht="27" customHeight="1">
      <c r="B293" s="19"/>
      <c r="C293" s="112" t="s">
        <v>574</v>
      </c>
      <c r="D293" s="112" t="s">
        <v>140</v>
      </c>
      <c r="E293" s="113"/>
      <c r="F293" s="170" t="s">
        <v>575</v>
      </c>
      <c r="G293" s="171"/>
      <c r="H293" s="171"/>
      <c r="I293" s="171"/>
      <c r="J293" s="114" t="s">
        <v>173</v>
      </c>
      <c r="K293" s="115">
        <v>3.092</v>
      </c>
      <c r="L293" s="172">
        <v>0</v>
      </c>
      <c r="M293" s="171"/>
      <c r="N293" s="172">
        <f>ROUND($L$293*$K$293,3)</f>
        <v>0</v>
      </c>
      <c r="O293" s="171"/>
      <c r="P293" s="171"/>
      <c r="Q293" s="171"/>
      <c r="R293" s="20"/>
      <c r="T293" s="116"/>
      <c r="U293" s="26" t="s">
        <v>34</v>
      </c>
      <c r="V293" s="117">
        <v>0</v>
      </c>
      <c r="W293" s="117">
        <f>$V$293*$K$293</f>
        <v>0</v>
      </c>
      <c r="X293" s="117">
        <v>0</v>
      </c>
      <c r="Y293" s="117">
        <f>$X$293*$K$293</f>
        <v>0</v>
      </c>
      <c r="Z293" s="117">
        <v>0</v>
      </c>
      <c r="AA293" s="118">
        <f>$Z$293*$K$293</f>
        <v>0</v>
      </c>
      <c r="AR293" s="6" t="s">
        <v>240</v>
      </c>
      <c r="AT293" s="6" t="s">
        <v>140</v>
      </c>
      <c r="AU293" s="6" t="s">
        <v>144</v>
      </c>
      <c r="AY293" s="6" t="s">
        <v>139</v>
      </c>
      <c r="BE293" s="119">
        <f>IF($U$293="základná",$N$293,0)</f>
        <v>0</v>
      </c>
      <c r="BF293" s="119">
        <f>IF($U$293="znížená",$N$293,0)</f>
        <v>0</v>
      </c>
      <c r="BG293" s="119">
        <f>IF($U$293="zákl. prenesená",$N$293,0)</f>
        <v>0</v>
      </c>
      <c r="BH293" s="119">
        <f>IF($U$293="zníž. prenesená",$N$293,0)</f>
        <v>0</v>
      </c>
      <c r="BI293" s="119">
        <f>IF($U$293="nulová",$N$293,0)</f>
        <v>0</v>
      </c>
      <c r="BJ293" s="6" t="s">
        <v>144</v>
      </c>
      <c r="BK293" s="120">
        <f>ROUND($L$293*$K$293,3)</f>
        <v>0</v>
      </c>
      <c r="BL293" s="6" t="s">
        <v>240</v>
      </c>
      <c r="BM293" s="6" t="s">
        <v>576</v>
      </c>
    </row>
    <row r="294" spans="2:63" s="102" customFormat="1" ht="30.75" customHeight="1">
      <c r="B294" s="103"/>
      <c r="D294" s="111" t="s">
        <v>115</v>
      </c>
      <c r="E294" s="111"/>
      <c r="F294" s="111"/>
      <c r="G294" s="111"/>
      <c r="H294" s="111"/>
      <c r="I294" s="111"/>
      <c r="J294" s="111"/>
      <c r="K294" s="111"/>
      <c r="L294" s="111"/>
      <c r="M294" s="111"/>
      <c r="N294" s="167">
        <f>$BK$294</f>
        <v>0</v>
      </c>
      <c r="O294" s="168"/>
      <c r="P294" s="168"/>
      <c r="Q294" s="168"/>
      <c r="R294" s="106"/>
      <c r="T294" s="107"/>
      <c r="W294" s="108">
        <f>SUM($W$295:$W$302)</f>
        <v>8.154055</v>
      </c>
      <c r="Y294" s="108">
        <f>SUM($Y$295:$Y$302)</f>
        <v>0.554867</v>
      </c>
      <c r="AA294" s="109">
        <f>SUM($AA$295:$AA$302)</f>
        <v>0</v>
      </c>
      <c r="AR294" s="105" t="s">
        <v>144</v>
      </c>
      <c r="AT294" s="105" t="s">
        <v>66</v>
      </c>
      <c r="AU294" s="105" t="s">
        <v>74</v>
      </c>
      <c r="AY294" s="105" t="s">
        <v>139</v>
      </c>
      <c r="BK294" s="110">
        <f>SUM($BK$295:$BK$302)</f>
        <v>0</v>
      </c>
    </row>
    <row r="295" spans="2:65" s="6" customFormat="1" ht="27" customHeight="1">
      <c r="B295" s="19"/>
      <c r="C295" s="112" t="s">
        <v>577</v>
      </c>
      <c r="D295" s="112" t="s">
        <v>140</v>
      </c>
      <c r="E295" s="113"/>
      <c r="F295" s="170" t="s">
        <v>578</v>
      </c>
      <c r="G295" s="171"/>
      <c r="H295" s="171"/>
      <c r="I295" s="171"/>
      <c r="J295" s="114" t="s">
        <v>209</v>
      </c>
      <c r="K295" s="115">
        <v>3</v>
      </c>
      <c r="L295" s="172">
        <v>0</v>
      </c>
      <c r="M295" s="171"/>
      <c r="N295" s="172">
        <f>ROUND($L$295*$K$295,3)</f>
        <v>0</v>
      </c>
      <c r="O295" s="171"/>
      <c r="P295" s="171"/>
      <c r="Q295" s="171"/>
      <c r="R295" s="20"/>
      <c r="T295" s="116"/>
      <c r="U295" s="26" t="s">
        <v>34</v>
      </c>
      <c r="V295" s="117">
        <v>0</v>
      </c>
      <c r="W295" s="117">
        <f>$V$295*$K$295</f>
        <v>0</v>
      </c>
      <c r="X295" s="117">
        <v>0</v>
      </c>
      <c r="Y295" s="117">
        <f>$X$295*$K$295</f>
        <v>0</v>
      </c>
      <c r="Z295" s="117">
        <v>0</v>
      </c>
      <c r="AA295" s="118">
        <f>$Z$295*$K$295</f>
        <v>0</v>
      </c>
      <c r="AR295" s="6" t="s">
        <v>240</v>
      </c>
      <c r="AT295" s="6" t="s">
        <v>140</v>
      </c>
      <c r="AU295" s="6" t="s">
        <v>144</v>
      </c>
      <c r="AY295" s="6" t="s">
        <v>139</v>
      </c>
      <c r="BE295" s="119">
        <f>IF($U$295="základná",$N$295,0)</f>
        <v>0</v>
      </c>
      <c r="BF295" s="119">
        <f>IF($U$295="znížená",$N$295,0)</f>
        <v>0</v>
      </c>
      <c r="BG295" s="119">
        <f>IF($U$295="zákl. prenesená",$N$295,0)</f>
        <v>0</v>
      </c>
      <c r="BH295" s="119">
        <f>IF($U$295="zníž. prenesená",$N$295,0)</f>
        <v>0</v>
      </c>
      <c r="BI295" s="119">
        <f>IF($U$295="nulová",$N$295,0)</f>
        <v>0</v>
      </c>
      <c r="BJ295" s="6" t="s">
        <v>144</v>
      </c>
      <c r="BK295" s="120">
        <f>ROUND($L$295*$K$295,3)</f>
        <v>0</v>
      </c>
      <c r="BL295" s="6" t="s">
        <v>240</v>
      </c>
      <c r="BM295" s="6" t="s">
        <v>579</v>
      </c>
    </row>
    <row r="296" spans="2:65" s="6" customFormat="1" ht="27" customHeight="1">
      <c r="B296" s="19"/>
      <c r="C296" s="121" t="s">
        <v>580</v>
      </c>
      <c r="D296" s="121" t="s">
        <v>187</v>
      </c>
      <c r="E296" s="122"/>
      <c r="F296" s="174" t="s">
        <v>581</v>
      </c>
      <c r="G296" s="175"/>
      <c r="H296" s="175"/>
      <c r="I296" s="175"/>
      <c r="J296" s="123" t="s">
        <v>154</v>
      </c>
      <c r="K296" s="124">
        <v>3.75</v>
      </c>
      <c r="L296" s="176">
        <v>0</v>
      </c>
      <c r="M296" s="175"/>
      <c r="N296" s="176">
        <f>ROUND($L$296*$K$296,3)</f>
        <v>0</v>
      </c>
      <c r="O296" s="171"/>
      <c r="P296" s="171"/>
      <c r="Q296" s="171"/>
      <c r="R296" s="20"/>
      <c r="T296" s="116"/>
      <c r="U296" s="26" t="s">
        <v>34</v>
      </c>
      <c r="V296" s="117">
        <v>0</v>
      </c>
      <c r="W296" s="117">
        <f>$V$296*$K$296</f>
        <v>0</v>
      </c>
      <c r="X296" s="117">
        <v>0</v>
      </c>
      <c r="Y296" s="117">
        <f>$X$296*$K$296</f>
        <v>0</v>
      </c>
      <c r="Z296" s="117">
        <v>0</v>
      </c>
      <c r="AA296" s="118">
        <f>$Z$296*$K$296</f>
        <v>0</v>
      </c>
      <c r="AR296" s="6" t="s">
        <v>318</v>
      </c>
      <c r="AT296" s="6" t="s">
        <v>187</v>
      </c>
      <c r="AU296" s="6" t="s">
        <v>144</v>
      </c>
      <c r="AY296" s="6" t="s">
        <v>139</v>
      </c>
      <c r="BE296" s="119">
        <f>IF($U$296="základná",$N$296,0)</f>
        <v>0</v>
      </c>
      <c r="BF296" s="119">
        <f>IF($U$296="znížená",$N$296,0)</f>
        <v>0</v>
      </c>
      <c r="BG296" s="119">
        <f>IF($U$296="zákl. prenesená",$N$296,0)</f>
        <v>0</v>
      </c>
      <c r="BH296" s="119">
        <f>IF($U$296="zníž. prenesená",$N$296,0)</f>
        <v>0</v>
      </c>
      <c r="BI296" s="119">
        <f>IF($U$296="nulová",$N$296,0)</f>
        <v>0</v>
      </c>
      <c r="BJ296" s="6" t="s">
        <v>144</v>
      </c>
      <c r="BK296" s="120">
        <f>ROUND($L$296*$K$296,3)</f>
        <v>0</v>
      </c>
      <c r="BL296" s="6" t="s">
        <v>240</v>
      </c>
      <c r="BM296" s="6" t="s">
        <v>582</v>
      </c>
    </row>
    <row r="297" spans="2:65" s="6" customFormat="1" ht="27" customHeight="1">
      <c r="B297" s="19"/>
      <c r="C297" s="121" t="s">
        <v>583</v>
      </c>
      <c r="D297" s="121" t="s">
        <v>187</v>
      </c>
      <c r="E297" s="122"/>
      <c r="F297" s="174" t="s">
        <v>584</v>
      </c>
      <c r="G297" s="175"/>
      <c r="H297" s="175"/>
      <c r="I297" s="175"/>
      <c r="J297" s="123" t="s">
        <v>154</v>
      </c>
      <c r="K297" s="124">
        <v>3.75</v>
      </c>
      <c r="L297" s="176">
        <v>0</v>
      </c>
      <c r="M297" s="175"/>
      <c r="N297" s="176">
        <f>ROUND($L$297*$K$297,3)</f>
        <v>0</v>
      </c>
      <c r="O297" s="171"/>
      <c r="P297" s="171"/>
      <c r="Q297" s="171"/>
      <c r="R297" s="20"/>
      <c r="T297" s="116"/>
      <c r="U297" s="26" t="s">
        <v>34</v>
      </c>
      <c r="V297" s="117">
        <v>0</v>
      </c>
      <c r="W297" s="117">
        <f>$V$297*$K$297</f>
        <v>0</v>
      </c>
      <c r="X297" s="117">
        <v>0.09576</v>
      </c>
      <c r="Y297" s="117">
        <f>$X$297*$K$297</f>
        <v>0.3591</v>
      </c>
      <c r="Z297" s="117">
        <v>0</v>
      </c>
      <c r="AA297" s="118">
        <f>$Z$297*$K$297</f>
        <v>0</v>
      </c>
      <c r="AR297" s="6" t="s">
        <v>318</v>
      </c>
      <c r="AT297" s="6" t="s">
        <v>187</v>
      </c>
      <c r="AU297" s="6" t="s">
        <v>144</v>
      </c>
      <c r="AY297" s="6" t="s">
        <v>139</v>
      </c>
      <c r="BE297" s="119">
        <f>IF($U$297="základná",$N$297,0)</f>
        <v>0</v>
      </c>
      <c r="BF297" s="119">
        <f>IF($U$297="znížená",$N$297,0)</f>
        <v>0</v>
      </c>
      <c r="BG297" s="119">
        <f>IF($U$297="zákl. prenesená",$N$297,0)</f>
        <v>0</v>
      </c>
      <c r="BH297" s="119">
        <f>IF($U$297="zníž. prenesená",$N$297,0)</f>
        <v>0</v>
      </c>
      <c r="BI297" s="119">
        <f>IF($U$297="nulová",$N$297,0)</f>
        <v>0</v>
      </c>
      <c r="BJ297" s="6" t="s">
        <v>144</v>
      </c>
      <c r="BK297" s="120">
        <f>ROUND($L$297*$K$297,3)</f>
        <v>0</v>
      </c>
      <c r="BL297" s="6" t="s">
        <v>240</v>
      </c>
      <c r="BM297" s="6" t="s">
        <v>585</v>
      </c>
    </row>
    <row r="298" spans="2:65" s="6" customFormat="1" ht="27" customHeight="1">
      <c r="B298" s="19"/>
      <c r="C298" s="112" t="s">
        <v>586</v>
      </c>
      <c r="D298" s="112" t="s">
        <v>140</v>
      </c>
      <c r="E298" s="113"/>
      <c r="F298" s="170" t="s">
        <v>587</v>
      </c>
      <c r="G298" s="171"/>
      <c r="H298" s="171"/>
      <c r="I298" s="171"/>
      <c r="J298" s="114" t="s">
        <v>209</v>
      </c>
      <c r="K298" s="115">
        <v>0.8</v>
      </c>
      <c r="L298" s="172">
        <v>0</v>
      </c>
      <c r="M298" s="171"/>
      <c r="N298" s="172">
        <f>ROUND($L$298*$K$298,3)</f>
        <v>0</v>
      </c>
      <c r="O298" s="171"/>
      <c r="P298" s="171"/>
      <c r="Q298" s="171"/>
      <c r="R298" s="20"/>
      <c r="T298" s="116"/>
      <c r="U298" s="26" t="s">
        <v>34</v>
      </c>
      <c r="V298" s="117">
        <v>2.79946</v>
      </c>
      <c r="W298" s="117">
        <f>$V$298*$K$298</f>
        <v>2.239568</v>
      </c>
      <c r="X298" s="117">
        <v>0.00055</v>
      </c>
      <c r="Y298" s="117">
        <f>$X$298*$K$298</f>
        <v>0.00044000000000000007</v>
      </c>
      <c r="Z298" s="117">
        <v>0</v>
      </c>
      <c r="AA298" s="118">
        <f>$Z$298*$K$298</f>
        <v>0</v>
      </c>
      <c r="AR298" s="6" t="s">
        <v>240</v>
      </c>
      <c r="AT298" s="6" t="s">
        <v>140</v>
      </c>
      <c r="AU298" s="6" t="s">
        <v>144</v>
      </c>
      <c r="AY298" s="6" t="s">
        <v>139</v>
      </c>
      <c r="BE298" s="119">
        <f>IF($U$298="základná",$N$298,0)</f>
        <v>0</v>
      </c>
      <c r="BF298" s="119">
        <f>IF($U$298="znížená",$N$298,0)</f>
        <v>0</v>
      </c>
      <c r="BG298" s="119">
        <f>IF($U$298="zákl. prenesená",$N$298,0)</f>
        <v>0</v>
      </c>
      <c r="BH298" s="119">
        <f>IF($U$298="zníž. prenesená",$N$298,0)</f>
        <v>0</v>
      </c>
      <c r="BI298" s="119">
        <f>IF($U$298="nulová",$N$298,0)</f>
        <v>0</v>
      </c>
      <c r="BJ298" s="6" t="s">
        <v>144</v>
      </c>
      <c r="BK298" s="120">
        <f>ROUND($L$298*$K$298,3)</f>
        <v>0</v>
      </c>
      <c r="BL298" s="6" t="s">
        <v>240</v>
      </c>
      <c r="BM298" s="6" t="s">
        <v>588</v>
      </c>
    </row>
    <row r="299" spans="2:65" s="6" customFormat="1" ht="27" customHeight="1">
      <c r="B299" s="19"/>
      <c r="C299" s="121" t="s">
        <v>589</v>
      </c>
      <c r="D299" s="121" t="s">
        <v>187</v>
      </c>
      <c r="E299" s="122"/>
      <c r="F299" s="174" t="s">
        <v>590</v>
      </c>
      <c r="G299" s="175"/>
      <c r="H299" s="175"/>
      <c r="I299" s="175"/>
      <c r="J299" s="123" t="s">
        <v>154</v>
      </c>
      <c r="K299" s="124">
        <v>1.6</v>
      </c>
      <c r="L299" s="176">
        <v>0</v>
      </c>
      <c r="M299" s="175"/>
      <c r="N299" s="176">
        <f>ROUND($L$299*$K$299,3)</f>
        <v>0</v>
      </c>
      <c r="O299" s="171"/>
      <c r="P299" s="171"/>
      <c r="Q299" s="171"/>
      <c r="R299" s="20"/>
      <c r="T299" s="116"/>
      <c r="U299" s="26" t="s">
        <v>34</v>
      </c>
      <c r="V299" s="117">
        <v>0</v>
      </c>
      <c r="W299" s="117">
        <f>$V$299*$K$299</f>
        <v>0</v>
      </c>
      <c r="X299" s="117">
        <v>0.04752</v>
      </c>
      <c r="Y299" s="117">
        <f>$X$299*$K$299</f>
        <v>0.076032</v>
      </c>
      <c r="Z299" s="117">
        <v>0</v>
      </c>
      <c r="AA299" s="118">
        <f>$Z$299*$K$299</f>
        <v>0</v>
      </c>
      <c r="AR299" s="6" t="s">
        <v>318</v>
      </c>
      <c r="AT299" s="6" t="s">
        <v>187</v>
      </c>
      <c r="AU299" s="6" t="s">
        <v>144</v>
      </c>
      <c r="AY299" s="6" t="s">
        <v>139</v>
      </c>
      <c r="BE299" s="119">
        <f>IF($U$299="základná",$N$299,0)</f>
        <v>0</v>
      </c>
      <c r="BF299" s="119">
        <f>IF($U$299="znížená",$N$299,0)</f>
        <v>0</v>
      </c>
      <c r="BG299" s="119">
        <f>IF($U$299="zákl. prenesená",$N$299,0)</f>
        <v>0</v>
      </c>
      <c r="BH299" s="119">
        <f>IF($U$299="zníž. prenesená",$N$299,0)</f>
        <v>0</v>
      </c>
      <c r="BI299" s="119">
        <f>IF($U$299="nulová",$N$299,0)</f>
        <v>0</v>
      </c>
      <c r="BJ299" s="6" t="s">
        <v>144</v>
      </c>
      <c r="BK299" s="120">
        <f>ROUND($L$299*$K$299,3)</f>
        <v>0</v>
      </c>
      <c r="BL299" s="6" t="s">
        <v>240</v>
      </c>
      <c r="BM299" s="6" t="s">
        <v>591</v>
      </c>
    </row>
    <row r="300" spans="2:65" s="6" customFormat="1" ht="27" customHeight="1">
      <c r="B300" s="19"/>
      <c r="C300" s="112" t="s">
        <v>592</v>
      </c>
      <c r="D300" s="112" t="s">
        <v>140</v>
      </c>
      <c r="E300" s="113"/>
      <c r="F300" s="170" t="s">
        <v>593</v>
      </c>
      <c r="G300" s="171"/>
      <c r="H300" s="171"/>
      <c r="I300" s="171"/>
      <c r="J300" s="114" t="s">
        <v>209</v>
      </c>
      <c r="K300" s="115">
        <v>1.1</v>
      </c>
      <c r="L300" s="172">
        <v>0</v>
      </c>
      <c r="M300" s="171"/>
      <c r="N300" s="172">
        <f>ROUND($L$300*$K$300,3)</f>
        <v>0</v>
      </c>
      <c r="O300" s="171"/>
      <c r="P300" s="171"/>
      <c r="Q300" s="171"/>
      <c r="R300" s="20"/>
      <c r="T300" s="116"/>
      <c r="U300" s="26" t="s">
        <v>34</v>
      </c>
      <c r="V300" s="117">
        <v>3.36403</v>
      </c>
      <c r="W300" s="117">
        <f>$V$300*$K$300</f>
        <v>3.7004330000000003</v>
      </c>
      <c r="X300" s="117">
        <v>0.00069</v>
      </c>
      <c r="Y300" s="117">
        <f>$X$300*$K$300</f>
        <v>0.000759</v>
      </c>
      <c r="Z300" s="117">
        <v>0</v>
      </c>
      <c r="AA300" s="118">
        <f>$Z$300*$K$300</f>
        <v>0</v>
      </c>
      <c r="AR300" s="6" t="s">
        <v>240</v>
      </c>
      <c r="AT300" s="6" t="s">
        <v>140</v>
      </c>
      <c r="AU300" s="6" t="s">
        <v>144</v>
      </c>
      <c r="AY300" s="6" t="s">
        <v>139</v>
      </c>
      <c r="BE300" s="119">
        <f>IF($U$300="základná",$N$300,0)</f>
        <v>0</v>
      </c>
      <c r="BF300" s="119">
        <f>IF($U$300="znížená",$N$300,0)</f>
        <v>0</v>
      </c>
      <c r="BG300" s="119">
        <f>IF($U$300="zákl. prenesená",$N$300,0)</f>
        <v>0</v>
      </c>
      <c r="BH300" s="119">
        <f>IF($U$300="zníž. prenesená",$N$300,0)</f>
        <v>0</v>
      </c>
      <c r="BI300" s="119">
        <f>IF($U$300="nulová",$N$300,0)</f>
        <v>0</v>
      </c>
      <c r="BJ300" s="6" t="s">
        <v>144</v>
      </c>
      <c r="BK300" s="120">
        <f>ROUND($L$300*$K$300,3)</f>
        <v>0</v>
      </c>
      <c r="BL300" s="6" t="s">
        <v>240</v>
      </c>
      <c r="BM300" s="6" t="s">
        <v>594</v>
      </c>
    </row>
    <row r="301" spans="2:65" s="6" customFormat="1" ht="27" customHeight="1">
      <c r="B301" s="19"/>
      <c r="C301" s="121" t="s">
        <v>595</v>
      </c>
      <c r="D301" s="121" t="s">
        <v>187</v>
      </c>
      <c r="E301" s="122"/>
      <c r="F301" s="174" t="s">
        <v>596</v>
      </c>
      <c r="G301" s="175"/>
      <c r="H301" s="175"/>
      <c r="I301" s="175"/>
      <c r="J301" s="123" t="s">
        <v>154</v>
      </c>
      <c r="K301" s="124">
        <v>2.2</v>
      </c>
      <c r="L301" s="176">
        <v>0</v>
      </c>
      <c r="M301" s="175"/>
      <c r="N301" s="176">
        <f>ROUND($L$301*$K$301,3)</f>
        <v>0</v>
      </c>
      <c r="O301" s="171"/>
      <c r="P301" s="171"/>
      <c r="Q301" s="171"/>
      <c r="R301" s="20"/>
      <c r="T301" s="116"/>
      <c r="U301" s="26" t="s">
        <v>34</v>
      </c>
      <c r="V301" s="117">
        <v>0</v>
      </c>
      <c r="W301" s="117">
        <f>$V$301*$K$301</f>
        <v>0</v>
      </c>
      <c r="X301" s="117">
        <v>0.05388</v>
      </c>
      <c r="Y301" s="117">
        <f>$X$301*$K$301</f>
        <v>0.118536</v>
      </c>
      <c r="Z301" s="117">
        <v>0</v>
      </c>
      <c r="AA301" s="118">
        <f>$Z$301*$K$301</f>
        <v>0</v>
      </c>
      <c r="AR301" s="6" t="s">
        <v>318</v>
      </c>
      <c r="AT301" s="6" t="s">
        <v>187</v>
      </c>
      <c r="AU301" s="6" t="s">
        <v>144</v>
      </c>
      <c r="AY301" s="6" t="s">
        <v>139</v>
      </c>
      <c r="BE301" s="119">
        <f>IF($U$301="základná",$N$301,0)</f>
        <v>0</v>
      </c>
      <c r="BF301" s="119">
        <f>IF($U$301="znížená",$N$301,0)</f>
        <v>0</v>
      </c>
      <c r="BG301" s="119">
        <f>IF($U$301="zákl. prenesená",$N$301,0)</f>
        <v>0</v>
      </c>
      <c r="BH301" s="119">
        <f>IF($U$301="zníž. prenesená",$N$301,0)</f>
        <v>0</v>
      </c>
      <c r="BI301" s="119">
        <f>IF($U$301="nulová",$N$301,0)</f>
        <v>0</v>
      </c>
      <c r="BJ301" s="6" t="s">
        <v>144</v>
      </c>
      <c r="BK301" s="120">
        <f>ROUND($L$301*$K$301,3)</f>
        <v>0</v>
      </c>
      <c r="BL301" s="6" t="s">
        <v>240</v>
      </c>
      <c r="BM301" s="6" t="s">
        <v>597</v>
      </c>
    </row>
    <row r="302" spans="2:65" s="6" customFormat="1" ht="27" customHeight="1">
      <c r="B302" s="19"/>
      <c r="C302" s="112" t="s">
        <v>598</v>
      </c>
      <c r="D302" s="112" t="s">
        <v>140</v>
      </c>
      <c r="E302" s="113"/>
      <c r="F302" s="170" t="s">
        <v>599</v>
      </c>
      <c r="G302" s="171"/>
      <c r="H302" s="171"/>
      <c r="I302" s="171"/>
      <c r="J302" s="114" t="s">
        <v>173</v>
      </c>
      <c r="K302" s="115">
        <v>1.038</v>
      </c>
      <c r="L302" s="172">
        <v>0</v>
      </c>
      <c r="M302" s="171"/>
      <c r="N302" s="172">
        <f>ROUND($L$302*$K$302,3)</f>
        <v>0</v>
      </c>
      <c r="O302" s="171"/>
      <c r="P302" s="171"/>
      <c r="Q302" s="171"/>
      <c r="R302" s="20"/>
      <c r="T302" s="116"/>
      <c r="U302" s="26" t="s">
        <v>34</v>
      </c>
      <c r="V302" s="117">
        <v>2.133</v>
      </c>
      <c r="W302" s="117">
        <f>$V$302*$K$302</f>
        <v>2.214054</v>
      </c>
      <c r="X302" s="117">
        <v>0</v>
      </c>
      <c r="Y302" s="117">
        <f>$X$302*$K$302</f>
        <v>0</v>
      </c>
      <c r="Z302" s="117">
        <v>0</v>
      </c>
      <c r="AA302" s="118">
        <f>$Z$302*$K$302</f>
        <v>0</v>
      </c>
      <c r="AR302" s="6" t="s">
        <v>240</v>
      </c>
      <c r="AT302" s="6" t="s">
        <v>140</v>
      </c>
      <c r="AU302" s="6" t="s">
        <v>144</v>
      </c>
      <c r="AY302" s="6" t="s">
        <v>139</v>
      </c>
      <c r="BE302" s="119">
        <f>IF($U$302="základná",$N$302,0)</f>
        <v>0</v>
      </c>
      <c r="BF302" s="119">
        <f>IF($U$302="znížená",$N$302,0)</f>
        <v>0</v>
      </c>
      <c r="BG302" s="119">
        <f>IF($U$302="zákl. prenesená",$N$302,0)</f>
        <v>0</v>
      </c>
      <c r="BH302" s="119">
        <f>IF($U$302="zníž. prenesená",$N$302,0)</f>
        <v>0</v>
      </c>
      <c r="BI302" s="119">
        <f>IF($U$302="nulová",$N$302,0)</f>
        <v>0</v>
      </c>
      <c r="BJ302" s="6" t="s">
        <v>144</v>
      </c>
      <c r="BK302" s="120">
        <f>ROUND($L$302*$K$302,3)</f>
        <v>0</v>
      </c>
      <c r="BL302" s="6" t="s">
        <v>240</v>
      </c>
      <c r="BM302" s="6" t="s">
        <v>600</v>
      </c>
    </row>
    <row r="303" spans="2:63" s="102" customFormat="1" ht="30.75" customHeight="1">
      <c r="B303" s="103"/>
      <c r="D303" s="111" t="s">
        <v>116</v>
      </c>
      <c r="E303" s="111"/>
      <c r="F303" s="111"/>
      <c r="G303" s="111"/>
      <c r="H303" s="111"/>
      <c r="I303" s="111"/>
      <c r="J303" s="111"/>
      <c r="K303" s="111"/>
      <c r="L303" s="111"/>
      <c r="M303" s="111"/>
      <c r="N303" s="167">
        <f>$BK$303</f>
        <v>0</v>
      </c>
      <c r="O303" s="168"/>
      <c r="P303" s="168"/>
      <c r="Q303" s="168"/>
      <c r="R303" s="106"/>
      <c r="T303" s="107"/>
      <c r="W303" s="108">
        <f>SUM($W$304:$W$308)</f>
        <v>0</v>
      </c>
      <c r="Y303" s="108">
        <f>SUM($Y$304:$Y$308)</f>
        <v>0</v>
      </c>
      <c r="AA303" s="109">
        <f>SUM($AA$304:$AA$308)</f>
        <v>0</v>
      </c>
      <c r="AR303" s="105" t="s">
        <v>144</v>
      </c>
      <c r="AT303" s="105" t="s">
        <v>66</v>
      </c>
      <c r="AU303" s="105" t="s">
        <v>74</v>
      </c>
      <c r="AY303" s="105" t="s">
        <v>139</v>
      </c>
      <c r="BK303" s="110">
        <f>SUM($BK$304:$BK$308)</f>
        <v>0</v>
      </c>
    </row>
    <row r="304" spans="2:65" s="6" customFormat="1" ht="27" customHeight="1">
      <c r="B304" s="19"/>
      <c r="C304" s="112" t="s">
        <v>601</v>
      </c>
      <c r="D304" s="112" t="s">
        <v>140</v>
      </c>
      <c r="E304" s="113"/>
      <c r="F304" s="170" t="s">
        <v>602</v>
      </c>
      <c r="G304" s="171"/>
      <c r="H304" s="171"/>
      <c r="I304" s="171"/>
      <c r="J304" s="114" t="s">
        <v>254</v>
      </c>
      <c r="K304" s="115">
        <v>1</v>
      </c>
      <c r="L304" s="172">
        <v>0</v>
      </c>
      <c r="M304" s="171"/>
      <c r="N304" s="172">
        <f>ROUND($L$304*$K$304,3)</f>
        <v>0</v>
      </c>
      <c r="O304" s="171"/>
      <c r="P304" s="171"/>
      <c r="Q304" s="171"/>
      <c r="R304" s="20"/>
      <c r="T304" s="116"/>
      <c r="U304" s="26" t="s">
        <v>34</v>
      </c>
      <c r="V304" s="117">
        <v>0</v>
      </c>
      <c r="W304" s="117">
        <f>$V$304*$K$304</f>
        <v>0</v>
      </c>
      <c r="X304" s="117">
        <v>0</v>
      </c>
      <c r="Y304" s="117">
        <f>$X$304*$K$304</f>
        <v>0</v>
      </c>
      <c r="Z304" s="117">
        <v>0</v>
      </c>
      <c r="AA304" s="118">
        <f>$Z$304*$K$304</f>
        <v>0</v>
      </c>
      <c r="AR304" s="6" t="s">
        <v>240</v>
      </c>
      <c r="AT304" s="6" t="s">
        <v>140</v>
      </c>
      <c r="AU304" s="6" t="s">
        <v>144</v>
      </c>
      <c r="AY304" s="6" t="s">
        <v>139</v>
      </c>
      <c r="BE304" s="119">
        <f>IF($U$304="základná",$N$304,0)</f>
        <v>0</v>
      </c>
      <c r="BF304" s="119">
        <f>IF($U$304="znížená",$N$304,0)</f>
        <v>0</v>
      </c>
      <c r="BG304" s="119">
        <f>IF($U$304="zákl. prenesená",$N$304,0)</f>
        <v>0</v>
      </c>
      <c r="BH304" s="119">
        <f>IF($U$304="zníž. prenesená",$N$304,0)</f>
        <v>0</v>
      </c>
      <c r="BI304" s="119">
        <f>IF($U$304="nulová",$N$304,0)</f>
        <v>0</v>
      </c>
      <c r="BJ304" s="6" t="s">
        <v>144</v>
      </c>
      <c r="BK304" s="120">
        <f>ROUND($L$304*$K$304,3)</f>
        <v>0</v>
      </c>
      <c r="BL304" s="6" t="s">
        <v>240</v>
      </c>
      <c r="BM304" s="6" t="s">
        <v>603</v>
      </c>
    </row>
    <row r="305" spans="2:65" s="6" customFormat="1" ht="15.75" customHeight="1">
      <c r="B305" s="19"/>
      <c r="C305" s="121" t="s">
        <v>604</v>
      </c>
      <c r="D305" s="121" t="s">
        <v>187</v>
      </c>
      <c r="E305" s="122"/>
      <c r="F305" s="174" t="s">
        <v>605</v>
      </c>
      <c r="G305" s="175"/>
      <c r="H305" s="175"/>
      <c r="I305" s="175"/>
      <c r="J305" s="123" t="s">
        <v>254</v>
      </c>
      <c r="K305" s="124">
        <v>1</v>
      </c>
      <c r="L305" s="176">
        <v>0</v>
      </c>
      <c r="M305" s="175"/>
      <c r="N305" s="176">
        <f>ROUND($L$305*$K$305,3)</f>
        <v>0</v>
      </c>
      <c r="O305" s="171"/>
      <c r="P305" s="171"/>
      <c r="Q305" s="171"/>
      <c r="R305" s="20"/>
      <c r="T305" s="116"/>
      <c r="U305" s="26" t="s">
        <v>34</v>
      </c>
      <c r="V305" s="117">
        <v>0</v>
      </c>
      <c r="W305" s="117">
        <f>$V$305*$K$305</f>
        <v>0</v>
      </c>
      <c r="X305" s="117">
        <v>0</v>
      </c>
      <c r="Y305" s="117">
        <f>$X$305*$K$305</f>
        <v>0</v>
      </c>
      <c r="Z305" s="117">
        <v>0</v>
      </c>
      <c r="AA305" s="118">
        <f>$Z$305*$K$305</f>
        <v>0</v>
      </c>
      <c r="AR305" s="6" t="s">
        <v>318</v>
      </c>
      <c r="AT305" s="6" t="s">
        <v>187</v>
      </c>
      <c r="AU305" s="6" t="s">
        <v>144</v>
      </c>
      <c r="AY305" s="6" t="s">
        <v>139</v>
      </c>
      <c r="BE305" s="119">
        <f>IF($U$305="základná",$N$305,0)</f>
        <v>0</v>
      </c>
      <c r="BF305" s="119">
        <f>IF($U$305="znížená",$N$305,0)</f>
        <v>0</v>
      </c>
      <c r="BG305" s="119">
        <f>IF($U$305="zákl. prenesená",$N$305,0)</f>
        <v>0</v>
      </c>
      <c r="BH305" s="119">
        <f>IF($U$305="zníž. prenesená",$N$305,0)</f>
        <v>0</v>
      </c>
      <c r="BI305" s="119">
        <f>IF($U$305="nulová",$N$305,0)</f>
        <v>0</v>
      </c>
      <c r="BJ305" s="6" t="s">
        <v>144</v>
      </c>
      <c r="BK305" s="120">
        <f>ROUND($L$305*$K$305,3)</f>
        <v>0</v>
      </c>
      <c r="BL305" s="6" t="s">
        <v>240</v>
      </c>
      <c r="BM305" s="6" t="s">
        <v>606</v>
      </c>
    </row>
    <row r="306" spans="2:65" s="6" customFormat="1" ht="27" customHeight="1">
      <c r="B306" s="19"/>
      <c r="C306" s="112" t="s">
        <v>607</v>
      </c>
      <c r="D306" s="112" t="s">
        <v>140</v>
      </c>
      <c r="E306" s="113"/>
      <c r="F306" s="170" t="s">
        <v>608</v>
      </c>
      <c r="G306" s="171"/>
      <c r="H306" s="171"/>
      <c r="I306" s="171"/>
      <c r="J306" s="114" t="s">
        <v>209</v>
      </c>
      <c r="K306" s="115">
        <v>1.5</v>
      </c>
      <c r="L306" s="172">
        <v>0</v>
      </c>
      <c r="M306" s="171"/>
      <c r="N306" s="172">
        <f>ROUND($L$306*$K$306,3)</f>
        <v>0</v>
      </c>
      <c r="O306" s="171"/>
      <c r="P306" s="171"/>
      <c r="Q306" s="171"/>
      <c r="R306" s="20"/>
      <c r="T306" s="116"/>
      <c r="U306" s="26" t="s">
        <v>34</v>
      </c>
      <c r="V306" s="117">
        <v>0</v>
      </c>
      <c r="W306" s="117">
        <f>$V$306*$K$306</f>
        <v>0</v>
      </c>
      <c r="X306" s="117">
        <v>0</v>
      </c>
      <c r="Y306" s="117">
        <f>$X$306*$K$306</f>
        <v>0</v>
      </c>
      <c r="Z306" s="117">
        <v>0</v>
      </c>
      <c r="AA306" s="118">
        <f>$Z$306*$K$306</f>
        <v>0</v>
      </c>
      <c r="AR306" s="6" t="s">
        <v>240</v>
      </c>
      <c r="AT306" s="6" t="s">
        <v>140</v>
      </c>
      <c r="AU306" s="6" t="s">
        <v>144</v>
      </c>
      <c r="AY306" s="6" t="s">
        <v>139</v>
      </c>
      <c r="BE306" s="119">
        <f>IF($U$306="základná",$N$306,0)</f>
        <v>0</v>
      </c>
      <c r="BF306" s="119">
        <f>IF($U$306="znížená",$N$306,0)</f>
        <v>0</v>
      </c>
      <c r="BG306" s="119">
        <f>IF($U$306="zákl. prenesená",$N$306,0)</f>
        <v>0</v>
      </c>
      <c r="BH306" s="119">
        <f>IF($U$306="zníž. prenesená",$N$306,0)</f>
        <v>0</v>
      </c>
      <c r="BI306" s="119">
        <f>IF($U$306="nulová",$N$306,0)</f>
        <v>0</v>
      </c>
      <c r="BJ306" s="6" t="s">
        <v>144</v>
      </c>
      <c r="BK306" s="120">
        <f>ROUND($L$306*$K$306,3)</f>
        <v>0</v>
      </c>
      <c r="BL306" s="6" t="s">
        <v>240</v>
      </c>
      <c r="BM306" s="6" t="s">
        <v>609</v>
      </c>
    </row>
    <row r="307" spans="2:65" s="6" customFormat="1" ht="27" customHeight="1">
      <c r="B307" s="19"/>
      <c r="C307" s="121" t="s">
        <v>610</v>
      </c>
      <c r="D307" s="121" t="s">
        <v>187</v>
      </c>
      <c r="E307" s="122"/>
      <c r="F307" s="174" t="s">
        <v>611</v>
      </c>
      <c r="G307" s="175"/>
      <c r="H307" s="175"/>
      <c r="I307" s="175"/>
      <c r="J307" s="123" t="s">
        <v>154</v>
      </c>
      <c r="K307" s="124">
        <v>3.3</v>
      </c>
      <c r="L307" s="176">
        <v>0</v>
      </c>
      <c r="M307" s="175"/>
      <c r="N307" s="176">
        <f>ROUND($L$307*$K$307,3)</f>
        <v>0</v>
      </c>
      <c r="O307" s="171"/>
      <c r="P307" s="171"/>
      <c r="Q307" s="171"/>
      <c r="R307" s="20"/>
      <c r="T307" s="116"/>
      <c r="U307" s="26" t="s">
        <v>34</v>
      </c>
      <c r="V307" s="117">
        <v>0</v>
      </c>
      <c r="W307" s="117">
        <f>$V$307*$K$307</f>
        <v>0</v>
      </c>
      <c r="X307" s="117">
        <v>0</v>
      </c>
      <c r="Y307" s="117">
        <f>$X$307*$K$307</f>
        <v>0</v>
      </c>
      <c r="Z307" s="117">
        <v>0</v>
      </c>
      <c r="AA307" s="118">
        <f>$Z$307*$K$307</f>
        <v>0</v>
      </c>
      <c r="AR307" s="6" t="s">
        <v>318</v>
      </c>
      <c r="AT307" s="6" t="s">
        <v>187</v>
      </c>
      <c r="AU307" s="6" t="s">
        <v>144</v>
      </c>
      <c r="AY307" s="6" t="s">
        <v>139</v>
      </c>
      <c r="BE307" s="119">
        <f>IF($U$307="základná",$N$307,0)</f>
        <v>0</v>
      </c>
      <c r="BF307" s="119">
        <f>IF($U$307="znížená",$N$307,0)</f>
        <v>0</v>
      </c>
      <c r="BG307" s="119">
        <f>IF($U$307="zákl. prenesená",$N$307,0)</f>
        <v>0</v>
      </c>
      <c r="BH307" s="119">
        <f>IF($U$307="zníž. prenesená",$N$307,0)</f>
        <v>0</v>
      </c>
      <c r="BI307" s="119">
        <f>IF($U$307="nulová",$N$307,0)</f>
        <v>0</v>
      </c>
      <c r="BJ307" s="6" t="s">
        <v>144</v>
      </c>
      <c r="BK307" s="120">
        <f>ROUND($L$307*$K$307,3)</f>
        <v>0</v>
      </c>
      <c r="BL307" s="6" t="s">
        <v>240</v>
      </c>
      <c r="BM307" s="6" t="s">
        <v>612</v>
      </c>
    </row>
    <row r="308" spans="2:65" s="6" customFormat="1" ht="27" customHeight="1">
      <c r="B308" s="19"/>
      <c r="C308" s="112" t="s">
        <v>613</v>
      </c>
      <c r="D308" s="112" t="s">
        <v>140</v>
      </c>
      <c r="E308" s="113"/>
      <c r="F308" s="170" t="s">
        <v>614</v>
      </c>
      <c r="G308" s="171"/>
      <c r="H308" s="171"/>
      <c r="I308" s="171"/>
      <c r="J308" s="114" t="s">
        <v>173</v>
      </c>
      <c r="K308" s="115">
        <v>0.835</v>
      </c>
      <c r="L308" s="172">
        <v>0</v>
      </c>
      <c r="M308" s="171"/>
      <c r="N308" s="172">
        <f>ROUND($L$308*$K$308,3)</f>
        <v>0</v>
      </c>
      <c r="O308" s="171"/>
      <c r="P308" s="171"/>
      <c r="Q308" s="171"/>
      <c r="R308" s="20"/>
      <c r="T308" s="116"/>
      <c r="U308" s="26" t="s">
        <v>34</v>
      </c>
      <c r="V308" s="117">
        <v>0</v>
      </c>
      <c r="W308" s="117">
        <f>$V$308*$K$308</f>
        <v>0</v>
      </c>
      <c r="X308" s="117">
        <v>0</v>
      </c>
      <c r="Y308" s="117">
        <f>$X$308*$K$308</f>
        <v>0</v>
      </c>
      <c r="Z308" s="117">
        <v>0</v>
      </c>
      <c r="AA308" s="118">
        <f>$Z$308*$K$308</f>
        <v>0</v>
      </c>
      <c r="AR308" s="6" t="s">
        <v>240</v>
      </c>
      <c r="AT308" s="6" t="s">
        <v>140</v>
      </c>
      <c r="AU308" s="6" t="s">
        <v>144</v>
      </c>
      <c r="AY308" s="6" t="s">
        <v>139</v>
      </c>
      <c r="BE308" s="119">
        <f>IF($U$308="základná",$N$308,0)</f>
        <v>0</v>
      </c>
      <c r="BF308" s="119">
        <f>IF($U$308="znížená",$N$308,0)</f>
        <v>0</v>
      </c>
      <c r="BG308" s="119">
        <f>IF($U$308="zákl. prenesená",$N$308,0)</f>
        <v>0</v>
      </c>
      <c r="BH308" s="119">
        <f>IF($U$308="zníž. prenesená",$N$308,0)</f>
        <v>0</v>
      </c>
      <c r="BI308" s="119">
        <f>IF($U$308="nulová",$N$308,0)</f>
        <v>0</v>
      </c>
      <c r="BJ308" s="6" t="s">
        <v>144</v>
      </c>
      <c r="BK308" s="120">
        <f>ROUND($L$308*$K$308,3)</f>
        <v>0</v>
      </c>
      <c r="BL308" s="6" t="s">
        <v>240</v>
      </c>
      <c r="BM308" s="6" t="s">
        <v>615</v>
      </c>
    </row>
    <row r="309" spans="2:63" s="102" customFormat="1" ht="30.75" customHeight="1">
      <c r="B309" s="103"/>
      <c r="D309" s="111" t="s">
        <v>117</v>
      </c>
      <c r="E309" s="111"/>
      <c r="F309" s="111"/>
      <c r="G309" s="111"/>
      <c r="H309" s="111"/>
      <c r="I309" s="111"/>
      <c r="J309" s="111"/>
      <c r="K309" s="111"/>
      <c r="L309" s="111"/>
      <c r="M309" s="111"/>
      <c r="N309" s="167">
        <f>$BK$309</f>
        <v>0</v>
      </c>
      <c r="O309" s="168"/>
      <c r="P309" s="168"/>
      <c r="Q309" s="168"/>
      <c r="R309" s="106"/>
      <c r="T309" s="107"/>
      <c r="W309" s="108">
        <f>SUM($W$310:$W$316)</f>
        <v>40.06922625</v>
      </c>
      <c r="Y309" s="108">
        <f>SUM($Y$310:$Y$316)</f>
        <v>0.15664799999999998</v>
      </c>
      <c r="AA309" s="109">
        <f>SUM($AA$310:$AA$316)</f>
        <v>0</v>
      </c>
      <c r="AR309" s="105" t="s">
        <v>144</v>
      </c>
      <c r="AT309" s="105" t="s">
        <v>66</v>
      </c>
      <c r="AU309" s="105" t="s">
        <v>74</v>
      </c>
      <c r="AY309" s="105" t="s">
        <v>139</v>
      </c>
      <c r="BK309" s="110">
        <f>SUM($BK$310:$BK$316)</f>
        <v>0</v>
      </c>
    </row>
    <row r="310" spans="2:65" s="6" customFormat="1" ht="27" customHeight="1">
      <c r="B310" s="19"/>
      <c r="C310" s="112" t="s">
        <v>616</v>
      </c>
      <c r="D310" s="112" t="s">
        <v>140</v>
      </c>
      <c r="E310" s="113"/>
      <c r="F310" s="170" t="s">
        <v>617</v>
      </c>
      <c r="G310" s="171"/>
      <c r="H310" s="171"/>
      <c r="I310" s="171"/>
      <c r="J310" s="114" t="s">
        <v>209</v>
      </c>
      <c r="K310" s="115">
        <v>14.98</v>
      </c>
      <c r="L310" s="172">
        <v>0</v>
      </c>
      <c r="M310" s="171"/>
      <c r="N310" s="172">
        <f>ROUND($L$310*$K$310,3)</f>
        <v>0</v>
      </c>
      <c r="O310" s="171"/>
      <c r="P310" s="171"/>
      <c r="Q310" s="171"/>
      <c r="R310" s="20"/>
      <c r="T310" s="116"/>
      <c r="U310" s="26" t="s">
        <v>34</v>
      </c>
      <c r="V310" s="117">
        <v>0</v>
      </c>
      <c r="W310" s="117">
        <f>$V$310*$K$310</f>
        <v>0</v>
      </c>
      <c r="X310" s="117">
        <v>0</v>
      </c>
      <c r="Y310" s="117">
        <f>$X$310*$K$310</f>
        <v>0</v>
      </c>
      <c r="Z310" s="117">
        <v>0</v>
      </c>
      <c r="AA310" s="118">
        <f>$Z$310*$K$310</f>
        <v>0</v>
      </c>
      <c r="AR310" s="6" t="s">
        <v>240</v>
      </c>
      <c r="AT310" s="6" t="s">
        <v>140</v>
      </c>
      <c r="AU310" s="6" t="s">
        <v>144</v>
      </c>
      <c r="AY310" s="6" t="s">
        <v>139</v>
      </c>
      <c r="BE310" s="119">
        <f>IF($U$310="základná",$N$310,0)</f>
        <v>0</v>
      </c>
      <c r="BF310" s="119">
        <f>IF($U$310="znížená",$N$310,0)</f>
        <v>0</v>
      </c>
      <c r="BG310" s="119">
        <f>IF($U$310="zákl. prenesená",$N$310,0)</f>
        <v>0</v>
      </c>
      <c r="BH310" s="119">
        <f>IF($U$310="zníž. prenesená",$N$310,0)</f>
        <v>0</v>
      </c>
      <c r="BI310" s="119">
        <f>IF($U$310="nulová",$N$310,0)</f>
        <v>0</v>
      </c>
      <c r="BJ310" s="6" t="s">
        <v>144</v>
      </c>
      <c r="BK310" s="120">
        <f>ROUND($L$310*$K$310,3)</f>
        <v>0</v>
      </c>
      <c r="BL310" s="6" t="s">
        <v>240</v>
      </c>
      <c r="BM310" s="6" t="s">
        <v>618</v>
      </c>
    </row>
    <row r="311" spans="2:65" s="6" customFormat="1" ht="15.75" customHeight="1">
      <c r="B311" s="19"/>
      <c r="C311" s="121" t="s">
        <v>619</v>
      </c>
      <c r="D311" s="121" t="s">
        <v>187</v>
      </c>
      <c r="E311" s="122"/>
      <c r="F311" s="174" t="s">
        <v>620</v>
      </c>
      <c r="G311" s="175"/>
      <c r="H311" s="175"/>
      <c r="I311" s="175"/>
      <c r="J311" s="123" t="s">
        <v>154</v>
      </c>
      <c r="K311" s="124">
        <v>1.07</v>
      </c>
      <c r="L311" s="176">
        <v>0</v>
      </c>
      <c r="M311" s="175"/>
      <c r="N311" s="176">
        <f>ROUND($L$311*$K$311,3)</f>
        <v>0</v>
      </c>
      <c r="O311" s="171"/>
      <c r="P311" s="171"/>
      <c r="Q311" s="171"/>
      <c r="R311" s="20"/>
      <c r="T311" s="116"/>
      <c r="U311" s="26" t="s">
        <v>34</v>
      </c>
      <c r="V311" s="117">
        <v>0</v>
      </c>
      <c r="W311" s="117">
        <f>$V$311*$K$311</f>
        <v>0</v>
      </c>
      <c r="X311" s="117">
        <v>0</v>
      </c>
      <c r="Y311" s="117">
        <f>$X$311*$K$311</f>
        <v>0</v>
      </c>
      <c r="Z311" s="117">
        <v>0</v>
      </c>
      <c r="AA311" s="118">
        <f>$Z$311*$K$311</f>
        <v>0</v>
      </c>
      <c r="AR311" s="6" t="s">
        <v>318</v>
      </c>
      <c r="AT311" s="6" t="s">
        <v>187</v>
      </c>
      <c r="AU311" s="6" t="s">
        <v>144</v>
      </c>
      <c r="AY311" s="6" t="s">
        <v>139</v>
      </c>
      <c r="BE311" s="119">
        <f>IF($U$311="základná",$N$311,0)</f>
        <v>0</v>
      </c>
      <c r="BF311" s="119">
        <f>IF($U$311="znížená",$N$311,0)</f>
        <v>0</v>
      </c>
      <c r="BG311" s="119">
        <f>IF($U$311="zákl. prenesená",$N$311,0)</f>
        <v>0</v>
      </c>
      <c r="BH311" s="119">
        <f>IF($U$311="zníž. prenesená",$N$311,0)</f>
        <v>0</v>
      </c>
      <c r="BI311" s="119">
        <f>IF($U$311="nulová",$N$311,0)</f>
        <v>0</v>
      </c>
      <c r="BJ311" s="6" t="s">
        <v>144</v>
      </c>
      <c r="BK311" s="120">
        <f>ROUND($L$311*$K$311,3)</f>
        <v>0</v>
      </c>
      <c r="BL311" s="6" t="s">
        <v>240</v>
      </c>
      <c r="BM311" s="6" t="s">
        <v>621</v>
      </c>
    </row>
    <row r="312" spans="2:65" s="6" customFormat="1" ht="15.75" customHeight="1">
      <c r="B312" s="19"/>
      <c r="C312" s="112" t="s">
        <v>622</v>
      </c>
      <c r="D312" s="112" t="s">
        <v>140</v>
      </c>
      <c r="E312" s="113"/>
      <c r="F312" s="170" t="s">
        <v>623</v>
      </c>
      <c r="G312" s="171"/>
      <c r="H312" s="171"/>
      <c r="I312" s="171"/>
      <c r="J312" s="114" t="s">
        <v>209</v>
      </c>
      <c r="K312" s="115">
        <v>22.6</v>
      </c>
      <c r="L312" s="172">
        <v>0</v>
      </c>
      <c r="M312" s="171"/>
      <c r="N312" s="172">
        <f>ROUND($L$312*$K$312,3)</f>
        <v>0</v>
      </c>
      <c r="O312" s="171"/>
      <c r="P312" s="171"/>
      <c r="Q312" s="171"/>
      <c r="R312" s="20"/>
      <c r="T312" s="116"/>
      <c r="U312" s="26" t="s">
        <v>34</v>
      </c>
      <c r="V312" s="117">
        <v>0</v>
      </c>
      <c r="W312" s="117">
        <f>$V$312*$K$312</f>
        <v>0</v>
      </c>
      <c r="X312" s="117">
        <v>0</v>
      </c>
      <c r="Y312" s="117">
        <f>$X$312*$K$312</f>
        <v>0</v>
      </c>
      <c r="Z312" s="117">
        <v>0</v>
      </c>
      <c r="AA312" s="118">
        <f>$Z$312*$K$312</f>
        <v>0</v>
      </c>
      <c r="AR312" s="6" t="s">
        <v>240</v>
      </c>
      <c r="AT312" s="6" t="s">
        <v>140</v>
      </c>
      <c r="AU312" s="6" t="s">
        <v>144</v>
      </c>
      <c r="AY312" s="6" t="s">
        <v>139</v>
      </c>
      <c r="BE312" s="119">
        <f>IF($U$312="základná",$N$312,0)</f>
        <v>0</v>
      </c>
      <c r="BF312" s="119">
        <f>IF($U$312="znížená",$N$312,0)</f>
        <v>0</v>
      </c>
      <c r="BG312" s="119">
        <f>IF($U$312="zákl. prenesená",$N$312,0)</f>
        <v>0</v>
      </c>
      <c r="BH312" s="119">
        <f>IF($U$312="zníž. prenesená",$N$312,0)</f>
        <v>0</v>
      </c>
      <c r="BI312" s="119">
        <f>IF($U$312="nulová",$N$312,0)</f>
        <v>0</v>
      </c>
      <c r="BJ312" s="6" t="s">
        <v>144</v>
      </c>
      <c r="BK312" s="120">
        <f>ROUND($L$312*$K$312,3)</f>
        <v>0</v>
      </c>
      <c r="BL312" s="6" t="s">
        <v>240</v>
      </c>
      <c r="BM312" s="6" t="s">
        <v>624</v>
      </c>
    </row>
    <row r="313" spans="2:65" s="6" customFormat="1" ht="15.75" customHeight="1">
      <c r="B313" s="19"/>
      <c r="C313" s="121" t="s">
        <v>625</v>
      </c>
      <c r="D313" s="121" t="s">
        <v>187</v>
      </c>
      <c r="E313" s="122"/>
      <c r="F313" s="174" t="s">
        <v>626</v>
      </c>
      <c r="G313" s="175"/>
      <c r="H313" s="175"/>
      <c r="I313" s="175"/>
      <c r="J313" s="123" t="s">
        <v>154</v>
      </c>
      <c r="K313" s="124">
        <v>52.97</v>
      </c>
      <c r="L313" s="176">
        <v>0</v>
      </c>
      <c r="M313" s="175"/>
      <c r="N313" s="176">
        <f>ROUND($L$313*$K$313,3)</f>
        <v>0</v>
      </c>
      <c r="O313" s="171"/>
      <c r="P313" s="171"/>
      <c r="Q313" s="171"/>
      <c r="R313" s="20"/>
      <c r="T313" s="116"/>
      <c r="U313" s="26" t="s">
        <v>34</v>
      </c>
      <c r="V313" s="117">
        <v>0</v>
      </c>
      <c r="W313" s="117">
        <f>$V$313*$K$313</f>
        <v>0</v>
      </c>
      <c r="X313" s="117">
        <v>0</v>
      </c>
      <c r="Y313" s="117">
        <f>$X$313*$K$313</f>
        <v>0</v>
      </c>
      <c r="Z313" s="117">
        <v>0</v>
      </c>
      <c r="AA313" s="118">
        <f>$Z$313*$K$313</f>
        <v>0</v>
      </c>
      <c r="AR313" s="6" t="s">
        <v>318</v>
      </c>
      <c r="AT313" s="6" t="s">
        <v>187</v>
      </c>
      <c r="AU313" s="6" t="s">
        <v>144</v>
      </c>
      <c r="AY313" s="6" t="s">
        <v>139</v>
      </c>
      <c r="BE313" s="119">
        <f>IF($U$313="základná",$N$313,0)</f>
        <v>0</v>
      </c>
      <c r="BF313" s="119">
        <f>IF($U$313="znížená",$N$313,0)</f>
        <v>0</v>
      </c>
      <c r="BG313" s="119">
        <f>IF($U$313="zákl. prenesená",$N$313,0)</f>
        <v>0</v>
      </c>
      <c r="BH313" s="119">
        <f>IF($U$313="zníž. prenesená",$N$313,0)</f>
        <v>0</v>
      </c>
      <c r="BI313" s="119">
        <f>IF($U$313="nulová",$N$313,0)</f>
        <v>0</v>
      </c>
      <c r="BJ313" s="6" t="s">
        <v>144</v>
      </c>
      <c r="BK313" s="120">
        <f>ROUND($L$313*$K$313,3)</f>
        <v>0</v>
      </c>
      <c r="BL313" s="6" t="s">
        <v>240</v>
      </c>
      <c r="BM313" s="6" t="s">
        <v>627</v>
      </c>
    </row>
    <row r="314" spans="2:65" s="6" customFormat="1" ht="39" customHeight="1">
      <c r="B314" s="19"/>
      <c r="C314" s="112" t="s">
        <v>628</v>
      </c>
      <c r="D314" s="112" t="s">
        <v>140</v>
      </c>
      <c r="E314" s="113"/>
      <c r="F314" s="170" t="s">
        <v>629</v>
      </c>
      <c r="G314" s="171"/>
      <c r="H314" s="171"/>
      <c r="I314" s="171"/>
      <c r="J314" s="114" t="s">
        <v>154</v>
      </c>
      <c r="K314" s="115">
        <v>8.025</v>
      </c>
      <c r="L314" s="172">
        <v>0</v>
      </c>
      <c r="M314" s="171"/>
      <c r="N314" s="172">
        <f>ROUND($L$314*$K$314,3)</f>
        <v>0</v>
      </c>
      <c r="O314" s="171"/>
      <c r="P314" s="171"/>
      <c r="Q314" s="171"/>
      <c r="R314" s="20"/>
      <c r="T314" s="116"/>
      <c r="U314" s="26" t="s">
        <v>34</v>
      </c>
      <c r="V314" s="117">
        <v>1.03305</v>
      </c>
      <c r="W314" s="117">
        <f>$V$314*$K$314</f>
        <v>8.29022625</v>
      </c>
      <c r="X314" s="117">
        <v>0.00317</v>
      </c>
      <c r="Y314" s="117">
        <f>$X$314*$K$314</f>
        <v>0.02543925</v>
      </c>
      <c r="Z314" s="117">
        <v>0</v>
      </c>
      <c r="AA314" s="118">
        <f>$Z$314*$K$314</f>
        <v>0</v>
      </c>
      <c r="AR314" s="6" t="s">
        <v>240</v>
      </c>
      <c r="AT314" s="6" t="s">
        <v>140</v>
      </c>
      <c r="AU314" s="6" t="s">
        <v>144</v>
      </c>
      <c r="AY314" s="6" t="s">
        <v>139</v>
      </c>
      <c r="BE314" s="119">
        <f>IF($U$314="základná",$N$314,0)</f>
        <v>0</v>
      </c>
      <c r="BF314" s="119">
        <f>IF($U$314="znížená",$N$314,0)</f>
        <v>0</v>
      </c>
      <c r="BG314" s="119">
        <f>IF($U$314="zákl. prenesená",$N$314,0)</f>
        <v>0</v>
      </c>
      <c r="BH314" s="119">
        <f>IF($U$314="zníž. prenesená",$N$314,0)</f>
        <v>0</v>
      </c>
      <c r="BI314" s="119">
        <f>IF($U$314="nulová",$N$314,0)</f>
        <v>0</v>
      </c>
      <c r="BJ314" s="6" t="s">
        <v>144</v>
      </c>
      <c r="BK314" s="120">
        <f>ROUND($L$314*$K$314,3)</f>
        <v>0</v>
      </c>
      <c r="BL314" s="6" t="s">
        <v>240</v>
      </c>
      <c r="BM314" s="6" t="s">
        <v>630</v>
      </c>
    </row>
    <row r="315" spans="2:65" s="6" customFormat="1" ht="27" customHeight="1">
      <c r="B315" s="19"/>
      <c r="C315" s="112" t="s">
        <v>631</v>
      </c>
      <c r="D315" s="112" t="s">
        <v>140</v>
      </c>
      <c r="E315" s="113"/>
      <c r="F315" s="170" t="s">
        <v>632</v>
      </c>
      <c r="G315" s="171"/>
      <c r="H315" s="171"/>
      <c r="I315" s="171"/>
      <c r="J315" s="114" t="s">
        <v>154</v>
      </c>
      <c r="K315" s="115">
        <v>40.125</v>
      </c>
      <c r="L315" s="172">
        <v>0</v>
      </c>
      <c r="M315" s="171"/>
      <c r="N315" s="172">
        <f>ROUND($L$315*$K$315,3)</f>
        <v>0</v>
      </c>
      <c r="O315" s="171"/>
      <c r="P315" s="171"/>
      <c r="Q315" s="171"/>
      <c r="R315" s="20"/>
      <c r="T315" s="116"/>
      <c r="U315" s="26" t="s">
        <v>34</v>
      </c>
      <c r="V315" s="117">
        <v>0.792</v>
      </c>
      <c r="W315" s="117">
        <f>$V$315*$K$315</f>
        <v>31.779</v>
      </c>
      <c r="X315" s="117">
        <v>0.00327</v>
      </c>
      <c r="Y315" s="117">
        <f>$X$315*$K$315</f>
        <v>0.13120874999999999</v>
      </c>
      <c r="Z315" s="117">
        <v>0</v>
      </c>
      <c r="AA315" s="118">
        <f>$Z$315*$K$315</f>
        <v>0</v>
      </c>
      <c r="AR315" s="6" t="s">
        <v>240</v>
      </c>
      <c r="AT315" s="6" t="s">
        <v>140</v>
      </c>
      <c r="AU315" s="6" t="s">
        <v>144</v>
      </c>
      <c r="AY315" s="6" t="s">
        <v>139</v>
      </c>
      <c r="BE315" s="119">
        <f>IF($U$315="základná",$N$315,0)</f>
        <v>0</v>
      </c>
      <c r="BF315" s="119">
        <f>IF($U$315="znížená",$N$315,0)</f>
        <v>0</v>
      </c>
      <c r="BG315" s="119">
        <f>IF($U$315="zákl. prenesená",$N$315,0)</f>
        <v>0</v>
      </c>
      <c r="BH315" s="119">
        <f>IF($U$315="zníž. prenesená",$N$315,0)</f>
        <v>0</v>
      </c>
      <c r="BI315" s="119">
        <f>IF($U$315="nulová",$N$315,0)</f>
        <v>0</v>
      </c>
      <c r="BJ315" s="6" t="s">
        <v>144</v>
      </c>
      <c r="BK315" s="120">
        <f>ROUND($L$315*$K$315,3)</f>
        <v>0</v>
      </c>
      <c r="BL315" s="6" t="s">
        <v>240</v>
      </c>
      <c r="BM315" s="6" t="s">
        <v>633</v>
      </c>
    </row>
    <row r="316" spans="2:65" s="6" customFormat="1" ht="27" customHeight="1">
      <c r="B316" s="19"/>
      <c r="C316" s="112" t="s">
        <v>634</v>
      </c>
      <c r="D316" s="112" t="s">
        <v>140</v>
      </c>
      <c r="E316" s="113"/>
      <c r="F316" s="170" t="s">
        <v>635</v>
      </c>
      <c r="G316" s="171"/>
      <c r="H316" s="171"/>
      <c r="I316" s="171"/>
      <c r="J316" s="114" t="s">
        <v>173</v>
      </c>
      <c r="K316" s="115">
        <v>0.257</v>
      </c>
      <c r="L316" s="172">
        <v>0</v>
      </c>
      <c r="M316" s="171"/>
      <c r="N316" s="172">
        <f>ROUND($L$316*$K$316,3)</f>
        <v>0</v>
      </c>
      <c r="O316" s="171"/>
      <c r="P316" s="171"/>
      <c r="Q316" s="171"/>
      <c r="R316" s="20"/>
      <c r="T316" s="116"/>
      <c r="U316" s="26" t="s">
        <v>34</v>
      </c>
      <c r="V316" s="117">
        <v>0</v>
      </c>
      <c r="W316" s="117">
        <f>$V$316*$K$316</f>
        <v>0</v>
      </c>
      <c r="X316" s="117">
        <v>0</v>
      </c>
      <c r="Y316" s="117">
        <f>$X$316*$K$316</f>
        <v>0</v>
      </c>
      <c r="Z316" s="117">
        <v>0</v>
      </c>
      <c r="AA316" s="118">
        <f>$Z$316*$K$316</f>
        <v>0</v>
      </c>
      <c r="AR316" s="6" t="s">
        <v>240</v>
      </c>
      <c r="AT316" s="6" t="s">
        <v>140</v>
      </c>
      <c r="AU316" s="6" t="s">
        <v>144</v>
      </c>
      <c r="AY316" s="6" t="s">
        <v>139</v>
      </c>
      <c r="BE316" s="119">
        <f>IF($U$316="základná",$N$316,0)</f>
        <v>0</v>
      </c>
      <c r="BF316" s="119">
        <f>IF($U$316="znížená",$N$316,0)</f>
        <v>0</v>
      </c>
      <c r="BG316" s="119">
        <f>IF($U$316="zákl. prenesená",$N$316,0)</f>
        <v>0</v>
      </c>
      <c r="BH316" s="119">
        <f>IF($U$316="zníž. prenesená",$N$316,0)</f>
        <v>0</v>
      </c>
      <c r="BI316" s="119">
        <f>IF($U$316="nulová",$N$316,0)</f>
        <v>0</v>
      </c>
      <c r="BJ316" s="6" t="s">
        <v>144</v>
      </c>
      <c r="BK316" s="120">
        <f>ROUND($L$316*$K$316,3)</f>
        <v>0</v>
      </c>
      <c r="BL316" s="6" t="s">
        <v>240</v>
      </c>
      <c r="BM316" s="6" t="s">
        <v>636</v>
      </c>
    </row>
    <row r="317" spans="2:63" s="102" customFormat="1" ht="30.75" customHeight="1">
      <c r="B317" s="103"/>
      <c r="D317" s="111" t="s">
        <v>118</v>
      </c>
      <c r="E317" s="111"/>
      <c r="F317" s="111"/>
      <c r="G317" s="111"/>
      <c r="H317" s="111"/>
      <c r="I317" s="111"/>
      <c r="J317" s="111"/>
      <c r="K317" s="111"/>
      <c r="L317" s="111"/>
      <c r="M317" s="111"/>
      <c r="N317" s="167">
        <f>$BK$317</f>
        <v>0</v>
      </c>
      <c r="O317" s="168"/>
      <c r="P317" s="168"/>
      <c r="Q317" s="168"/>
      <c r="R317" s="106"/>
      <c r="T317" s="107"/>
      <c r="W317" s="108">
        <f>SUM($W$318:$W$326)</f>
        <v>53.532010549999995</v>
      </c>
      <c r="Y317" s="108">
        <f>SUM($Y$318:$Y$326)</f>
        <v>0.52790977</v>
      </c>
      <c r="AA317" s="109">
        <f>SUM($AA$318:$AA$326)</f>
        <v>0</v>
      </c>
      <c r="AR317" s="105" t="s">
        <v>144</v>
      </c>
      <c r="AT317" s="105" t="s">
        <v>66</v>
      </c>
      <c r="AU317" s="105" t="s">
        <v>74</v>
      </c>
      <c r="AY317" s="105" t="s">
        <v>139</v>
      </c>
      <c r="BK317" s="110">
        <f>SUM($BK$318:$BK$326)</f>
        <v>0</v>
      </c>
    </row>
    <row r="318" spans="2:65" s="6" customFormat="1" ht="27" customHeight="1">
      <c r="B318" s="19"/>
      <c r="C318" s="112" t="s">
        <v>637</v>
      </c>
      <c r="D318" s="112" t="s">
        <v>140</v>
      </c>
      <c r="E318" s="113"/>
      <c r="F318" s="170" t="s">
        <v>638</v>
      </c>
      <c r="G318" s="171"/>
      <c r="H318" s="171"/>
      <c r="I318" s="171"/>
      <c r="J318" s="114" t="s">
        <v>154</v>
      </c>
      <c r="K318" s="115">
        <v>117.914</v>
      </c>
      <c r="L318" s="172">
        <v>0</v>
      </c>
      <c r="M318" s="171"/>
      <c r="N318" s="172">
        <f>ROUND($L$318*$K$318,3)</f>
        <v>0</v>
      </c>
      <c r="O318" s="171"/>
      <c r="P318" s="171"/>
      <c r="Q318" s="171"/>
      <c r="R318" s="20"/>
      <c r="T318" s="116"/>
      <c r="U318" s="26" t="s">
        <v>34</v>
      </c>
      <c r="V318" s="117">
        <v>0</v>
      </c>
      <c r="W318" s="117">
        <f>$V$318*$K$318</f>
        <v>0</v>
      </c>
      <c r="X318" s="117">
        <v>0</v>
      </c>
      <c r="Y318" s="117">
        <f>$X$318*$K$318</f>
        <v>0</v>
      </c>
      <c r="Z318" s="117">
        <v>0</v>
      </c>
      <c r="AA318" s="118">
        <f>$Z$318*$K$318</f>
        <v>0</v>
      </c>
      <c r="AR318" s="6" t="s">
        <v>240</v>
      </c>
      <c r="AT318" s="6" t="s">
        <v>140</v>
      </c>
      <c r="AU318" s="6" t="s">
        <v>144</v>
      </c>
      <c r="AY318" s="6" t="s">
        <v>139</v>
      </c>
      <c r="BE318" s="119">
        <f>IF($U$318="základná",$N$318,0)</f>
        <v>0</v>
      </c>
      <c r="BF318" s="119">
        <f>IF($U$318="znížená",$N$318,0)</f>
        <v>0</v>
      </c>
      <c r="BG318" s="119">
        <f>IF($U$318="zákl. prenesená",$N$318,0)</f>
        <v>0</v>
      </c>
      <c r="BH318" s="119">
        <f>IF($U$318="zníž. prenesená",$N$318,0)</f>
        <v>0</v>
      </c>
      <c r="BI318" s="119">
        <f>IF($U$318="nulová",$N$318,0)</f>
        <v>0</v>
      </c>
      <c r="BJ318" s="6" t="s">
        <v>144</v>
      </c>
      <c r="BK318" s="120">
        <f>ROUND($L$318*$K$318,3)</f>
        <v>0</v>
      </c>
      <c r="BL318" s="6" t="s">
        <v>240</v>
      </c>
      <c r="BM318" s="6" t="s">
        <v>639</v>
      </c>
    </row>
    <row r="319" spans="2:65" s="6" customFormat="1" ht="27" customHeight="1">
      <c r="B319" s="19"/>
      <c r="C319" s="112" t="s">
        <v>640</v>
      </c>
      <c r="D319" s="112" t="s">
        <v>140</v>
      </c>
      <c r="E319" s="113"/>
      <c r="F319" s="170" t="s">
        <v>641</v>
      </c>
      <c r="G319" s="171"/>
      <c r="H319" s="171"/>
      <c r="I319" s="171"/>
      <c r="J319" s="114" t="s">
        <v>154</v>
      </c>
      <c r="K319" s="115">
        <v>60.434</v>
      </c>
      <c r="L319" s="172">
        <v>0</v>
      </c>
      <c r="M319" s="171"/>
      <c r="N319" s="172">
        <f>ROUND($L$319*$K$319,3)</f>
        <v>0</v>
      </c>
      <c r="O319" s="171"/>
      <c r="P319" s="171"/>
      <c r="Q319" s="171"/>
      <c r="R319" s="20"/>
      <c r="T319" s="116"/>
      <c r="U319" s="26" t="s">
        <v>34</v>
      </c>
      <c r="V319" s="117">
        <v>0.03318</v>
      </c>
      <c r="W319" s="117">
        <f>$V$319*$K$319</f>
        <v>2.00520012</v>
      </c>
      <c r="X319" s="117">
        <v>0.0001</v>
      </c>
      <c r="Y319" s="117">
        <f>$X$319*$K$319</f>
        <v>0.0060434</v>
      </c>
      <c r="Z319" s="117">
        <v>0</v>
      </c>
      <c r="AA319" s="118">
        <f>$Z$319*$K$319</f>
        <v>0</v>
      </c>
      <c r="AR319" s="6" t="s">
        <v>240</v>
      </c>
      <c r="AT319" s="6" t="s">
        <v>140</v>
      </c>
      <c r="AU319" s="6" t="s">
        <v>144</v>
      </c>
      <c r="AY319" s="6" t="s">
        <v>139</v>
      </c>
      <c r="BE319" s="119">
        <f>IF($U$319="základná",$N$319,0)</f>
        <v>0</v>
      </c>
      <c r="BF319" s="119">
        <f>IF($U$319="znížená",$N$319,0)</f>
        <v>0</v>
      </c>
      <c r="BG319" s="119">
        <f>IF($U$319="zákl. prenesená",$N$319,0)</f>
        <v>0</v>
      </c>
      <c r="BH319" s="119">
        <f>IF($U$319="zníž. prenesená",$N$319,0)</f>
        <v>0</v>
      </c>
      <c r="BI319" s="119">
        <f>IF($U$319="nulová",$N$319,0)</f>
        <v>0</v>
      </c>
      <c r="BJ319" s="6" t="s">
        <v>144</v>
      </c>
      <c r="BK319" s="120">
        <f>ROUND($L$319*$K$319,3)</f>
        <v>0</v>
      </c>
      <c r="BL319" s="6" t="s">
        <v>240</v>
      </c>
      <c r="BM319" s="6" t="s">
        <v>642</v>
      </c>
    </row>
    <row r="320" spans="2:65" s="6" customFormat="1" ht="27" customHeight="1">
      <c r="B320" s="19"/>
      <c r="C320" s="112" t="s">
        <v>643</v>
      </c>
      <c r="D320" s="112" t="s">
        <v>140</v>
      </c>
      <c r="E320" s="113"/>
      <c r="F320" s="170" t="s">
        <v>644</v>
      </c>
      <c r="G320" s="171"/>
      <c r="H320" s="171"/>
      <c r="I320" s="171"/>
      <c r="J320" s="114" t="s">
        <v>154</v>
      </c>
      <c r="K320" s="115">
        <v>8.025</v>
      </c>
      <c r="L320" s="172">
        <v>0</v>
      </c>
      <c r="M320" s="171"/>
      <c r="N320" s="172">
        <f>ROUND($L$320*$K$320,3)</f>
        <v>0</v>
      </c>
      <c r="O320" s="171"/>
      <c r="P320" s="171"/>
      <c r="Q320" s="171"/>
      <c r="R320" s="20"/>
      <c r="T320" s="116"/>
      <c r="U320" s="26" t="s">
        <v>34</v>
      </c>
      <c r="V320" s="117">
        <v>0</v>
      </c>
      <c r="W320" s="117">
        <f>$V$320*$K$320</f>
        <v>0</v>
      </c>
      <c r="X320" s="117">
        <v>0</v>
      </c>
      <c r="Y320" s="117">
        <f>$X$320*$K$320</f>
        <v>0</v>
      </c>
      <c r="Z320" s="117">
        <v>0</v>
      </c>
      <c r="AA320" s="118">
        <f>$Z$320*$K$320</f>
        <v>0</v>
      </c>
      <c r="AR320" s="6" t="s">
        <v>240</v>
      </c>
      <c r="AT320" s="6" t="s">
        <v>140</v>
      </c>
      <c r="AU320" s="6" t="s">
        <v>144</v>
      </c>
      <c r="AY320" s="6" t="s">
        <v>139</v>
      </c>
      <c r="BE320" s="119">
        <f>IF($U$320="základná",$N$320,0)</f>
        <v>0</v>
      </c>
      <c r="BF320" s="119">
        <f>IF($U$320="znížená",$N$320,0)</f>
        <v>0</v>
      </c>
      <c r="BG320" s="119">
        <f>IF($U$320="zákl. prenesená",$N$320,0)</f>
        <v>0</v>
      </c>
      <c r="BH320" s="119">
        <f>IF($U$320="zníž. prenesená",$N$320,0)</f>
        <v>0</v>
      </c>
      <c r="BI320" s="119">
        <f>IF($U$320="nulová",$N$320,0)</f>
        <v>0</v>
      </c>
      <c r="BJ320" s="6" t="s">
        <v>144</v>
      </c>
      <c r="BK320" s="120">
        <f>ROUND($L$320*$K$320,3)</f>
        <v>0</v>
      </c>
      <c r="BL320" s="6" t="s">
        <v>240</v>
      </c>
      <c r="BM320" s="6" t="s">
        <v>645</v>
      </c>
    </row>
    <row r="321" spans="2:65" s="6" customFormat="1" ht="27" customHeight="1">
      <c r="B321" s="19"/>
      <c r="C321" s="112" t="s">
        <v>646</v>
      </c>
      <c r="D321" s="112" t="s">
        <v>140</v>
      </c>
      <c r="E321" s="113"/>
      <c r="F321" s="170" t="s">
        <v>647</v>
      </c>
      <c r="G321" s="171"/>
      <c r="H321" s="171"/>
      <c r="I321" s="171"/>
      <c r="J321" s="114" t="s">
        <v>154</v>
      </c>
      <c r="K321" s="115">
        <v>60.434</v>
      </c>
      <c r="L321" s="172">
        <v>0</v>
      </c>
      <c r="M321" s="171"/>
      <c r="N321" s="172">
        <f>ROUND($L$321*$K$321,3)</f>
        <v>0</v>
      </c>
      <c r="O321" s="171"/>
      <c r="P321" s="171"/>
      <c r="Q321" s="171"/>
      <c r="R321" s="20"/>
      <c r="T321" s="116"/>
      <c r="U321" s="26" t="s">
        <v>34</v>
      </c>
      <c r="V321" s="117">
        <v>0.00913</v>
      </c>
      <c r="W321" s="117">
        <f>$V$321*$K$321</f>
        <v>0.55176242</v>
      </c>
      <c r="X321" s="117">
        <v>0</v>
      </c>
      <c r="Y321" s="117">
        <f>$X$321*$K$321</f>
        <v>0</v>
      </c>
      <c r="Z321" s="117">
        <v>0</v>
      </c>
      <c r="AA321" s="118">
        <f>$Z$321*$K$321</f>
        <v>0</v>
      </c>
      <c r="AR321" s="6" t="s">
        <v>240</v>
      </c>
      <c r="AT321" s="6" t="s">
        <v>140</v>
      </c>
      <c r="AU321" s="6" t="s">
        <v>144</v>
      </c>
      <c r="AY321" s="6" t="s">
        <v>139</v>
      </c>
      <c r="BE321" s="119">
        <f>IF($U$321="základná",$N$321,0)</f>
        <v>0</v>
      </c>
      <c r="BF321" s="119">
        <f>IF($U$321="znížená",$N$321,0)</f>
        <v>0</v>
      </c>
      <c r="BG321" s="119">
        <f>IF($U$321="zákl. prenesená",$N$321,0)</f>
        <v>0</v>
      </c>
      <c r="BH321" s="119">
        <f>IF($U$321="zníž. prenesená",$N$321,0)</f>
        <v>0</v>
      </c>
      <c r="BI321" s="119">
        <f>IF($U$321="nulová",$N$321,0)</f>
        <v>0</v>
      </c>
      <c r="BJ321" s="6" t="s">
        <v>144</v>
      </c>
      <c r="BK321" s="120">
        <f>ROUND($L$321*$K$321,3)</f>
        <v>0</v>
      </c>
      <c r="BL321" s="6" t="s">
        <v>240</v>
      </c>
      <c r="BM321" s="6" t="s">
        <v>648</v>
      </c>
    </row>
    <row r="322" spans="2:65" s="6" customFormat="1" ht="27" customHeight="1">
      <c r="B322" s="19"/>
      <c r="C322" s="112" t="s">
        <v>649</v>
      </c>
      <c r="D322" s="112" t="s">
        <v>140</v>
      </c>
      <c r="E322" s="113"/>
      <c r="F322" s="170" t="s">
        <v>650</v>
      </c>
      <c r="G322" s="171"/>
      <c r="H322" s="171"/>
      <c r="I322" s="171"/>
      <c r="J322" s="114" t="s">
        <v>154</v>
      </c>
      <c r="K322" s="115">
        <v>14.2</v>
      </c>
      <c r="L322" s="172">
        <v>0</v>
      </c>
      <c r="M322" s="171"/>
      <c r="N322" s="172">
        <f>ROUND($L$322*$K$322,3)</f>
        <v>0</v>
      </c>
      <c r="O322" s="171"/>
      <c r="P322" s="171"/>
      <c r="Q322" s="171"/>
      <c r="R322" s="20"/>
      <c r="T322" s="116"/>
      <c r="U322" s="26" t="s">
        <v>34</v>
      </c>
      <c r="V322" s="117">
        <v>0</v>
      </c>
      <c r="W322" s="117">
        <f>$V$322*$K$322</f>
        <v>0</v>
      </c>
      <c r="X322" s="117">
        <v>0</v>
      </c>
      <c r="Y322" s="117">
        <f>$X$322*$K$322</f>
        <v>0</v>
      </c>
      <c r="Z322" s="117">
        <v>0</v>
      </c>
      <c r="AA322" s="118">
        <f>$Z$322*$K$322</f>
        <v>0</v>
      </c>
      <c r="AR322" s="6" t="s">
        <v>240</v>
      </c>
      <c r="AT322" s="6" t="s">
        <v>140</v>
      </c>
      <c r="AU322" s="6" t="s">
        <v>144</v>
      </c>
      <c r="AY322" s="6" t="s">
        <v>139</v>
      </c>
      <c r="BE322" s="119">
        <f>IF($U$322="základná",$N$322,0)</f>
        <v>0</v>
      </c>
      <c r="BF322" s="119">
        <f>IF($U$322="znížená",$N$322,0)</f>
        <v>0</v>
      </c>
      <c r="BG322" s="119">
        <f>IF($U$322="zákl. prenesená",$N$322,0)</f>
        <v>0</v>
      </c>
      <c r="BH322" s="119">
        <f>IF($U$322="zníž. prenesená",$N$322,0)</f>
        <v>0</v>
      </c>
      <c r="BI322" s="119">
        <f>IF($U$322="nulová",$N$322,0)</f>
        <v>0</v>
      </c>
      <c r="BJ322" s="6" t="s">
        <v>144</v>
      </c>
      <c r="BK322" s="120">
        <f>ROUND($L$322*$K$322,3)</f>
        <v>0</v>
      </c>
      <c r="BL322" s="6" t="s">
        <v>240</v>
      </c>
      <c r="BM322" s="6" t="s">
        <v>651</v>
      </c>
    </row>
    <row r="323" spans="2:65" s="6" customFormat="1" ht="27" customHeight="1">
      <c r="B323" s="19"/>
      <c r="C323" s="112" t="s">
        <v>652</v>
      </c>
      <c r="D323" s="112" t="s">
        <v>140</v>
      </c>
      <c r="E323" s="113"/>
      <c r="F323" s="170" t="s">
        <v>653</v>
      </c>
      <c r="G323" s="171"/>
      <c r="H323" s="171"/>
      <c r="I323" s="171"/>
      <c r="J323" s="114" t="s">
        <v>154</v>
      </c>
      <c r="K323" s="115">
        <v>53.436</v>
      </c>
      <c r="L323" s="172">
        <v>0</v>
      </c>
      <c r="M323" s="171"/>
      <c r="N323" s="172">
        <f>ROUND($L$323*$K$323,3)</f>
        <v>0</v>
      </c>
      <c r="O323" s="171"/>
      <c r="P323" s="171"/>
      <c r="Q323" s="171"/>
      <c r="R323" s="20"/>
      <c r="T323" s="116"/>
      <c r="U323" s="26" t="s">
        <v>34</v>
      </c>
      <c r="V323" s="117">
        <v>0</v>
      </c>
      <c r="W323" s="117">
        <f>$V$323*$K$323</f>
        <v>0</v>
      </c>
      <c r="X323" s="117">
        <v>0</v>
      </c>
      <c r="Y323" s="117">
        <f>$X$323*$K$323</f>
        <v>0</v>
      </c>
      <c r="Z323" s="117">
        <v>0</v>
      </c>
      <c r="AA323" s="118">
        <f>$Z$323*$K$323</f>
        <v>0</v>
      </c>
      <c r="AR323" s="6" t="s">
        <v>240</v>
      </c>
      <c r="AT323" s="6" t="s">
        <v>140</v>
      </c>
      <c r="AU323" s="6" t="s">
        <v>144</v>
      </c>
      <c r="AY323" s="6" t="s">
        <v>139</v>
      </c>
      <c r="BE323" s="119">
        <f>IF($U$323="základná",$N$323,0)</f>
        <v>0</v>
      </c>
      <c r="BF323" s="119">
        <f>IF($U$323="znížená",$N$323,0)</f>
        <v>0</v>
      </c>
      <c r="BG323" s="119">
        <f>IF($U$323="zákl. prenesená",$N$323,0)</f>
        <v>0</v>
      </c>
      <c r="BH323" s="119">
        <f>IF($U$323="zníž. prenesená",$N$323,0)</f>
        <v>0</v>
      </c>
      <c r="BI323" s="119">
        <f>IF($U$323="nulová",$N$323,0)</f>
        <v>0</v>
      </c>
      <c r="BJ323" s="6" t="s">
        <v>144</v>
      </c>
      <c r="BK323" s="120">
        <f>ROUND($L$323*$K$323,3)</f>
        <v>0</v>
      </c>
      <c r="BL323" s="6" t="s">
        <v>240</v>
      </c>
      <c r="BM323" s="6" t="s">
        <v>654</v>
      </c>
    </row>
    <row r="324" spans="2:65" s="6" customFormat="1" ht="39" customHeight="1">
      <c r="B324" s="19"/>
      <c r="C324" s="112" t="s">
        <v>655</v>
      </c>
      <c r="D324" s="112" t="s">
        <v>140</v>
      </c>
      <c r="E324" s="113"/>
      <c r="F324" s="170" t="s">
        <v>656</v>
      </c>
      <c r="G324" s="171"/>
      <c r="H324" s="171"/>
      <c r="I324" s="171"/>
      <c r="J324" s="114" t="s">
        <v>154</v>
      </c>
      <c r="K324" s="115">
        <v>117.914</v>
      </c>
      <c r="L324" s="172">
        <v>0</v>
      </c>
      <c r="M324" s="171"/>
      <c r="N324" s="172">
        <f>ROUND($L$324*$K$324,3)</f>
        <v>0</v>
      </c>
      <c r="O324" s="171"/>
      <c r="P324" s="171"/>
      <c r="Q324" s="171"/>
      <c r="R324" s="20"/>
      <c r="T324" s="116"/>
      <c r="U324" s="26" t="s">
        <v>34</v>
      </c>
      <c r="V324" s="117">
        <v>0.08776</v>
      </c>
      <c r="W324" s="117">
        <f>$V$324*$K$324</f>
        <v>10.348132640000001</v>
      </c>
      <c r="X324" s="117">
        <v>0.00048</v>
      </c>
      <c r="Y324" s="117">
        <f>$X$324*$K$324</f>
        <v>0.056598720000000005</v>
      </c>
      <c r="Z324" s="117">
        <v>0</v>
      </c>
      <c r="AA324" s="118">
        <f>$Z$324*$K$324</f>
        <v>0</v>
      </c>
      <c r="AR324" s="6" t="s">
        <v>240</v>
      </c>
      <c r="AT324" s="6" t="s">
        <v>140</v>
      </c>
      <c r="AU324" s="6" t="s">
        <v>144</v>
      </c>
      <c r="AY324" s="6" t="s">
        <v>139</v>
      </c>
      <c r="BE324" s="119">
        <f>IF($U$324="základná",$N$324,0)</f>
        <v>0</v>
      </c>
      <c r="BF324" s="119">
        <f>IF($U$324="znížená",$N$324,0)</f>
        <v>0</v>
      </c>
      <c r="BG324" s="119">
        <f>IF($U$324="zákl. prenesená",$N$324,0)</f>
        <v>0</v>
      </c>
      <c r="BH324" s="119">
        <f>IF($U$324="zníž. prenesená",$N$324,0)</f>
        <v>0</v>
      </c>
      <c r="BI324" s="119">
        <f>IF($U$324="nulová",$N$324,0)</f>
        <v>0</v>
      </c>
      <c r="BJ324" s="6" t="s">
        <v>144</v>
      </c>
      <c r="BK324" s="120">
        <f>ROUND($L$324*$K$324,3)</f>
        <v>0</v>
      </c>
      <c r="BL324" s="6" t="s">
        <v>240</v>
      </c>
      <c r="BM324" s="6" t="s">
        <v>657</v>
      </c>
    </row>
    <row r="325" spans="2:65" s="6" customFormat="1" ht="39" customHeight="1">
      <c r="B325" s="19"/>
      <c r="C325" s="112" t="s">
        <v>658</v>
      </c>
      <c r="D325" s="112" t="s">
        <v>140</v>
      </c>
      <c r="E325" s="113"/>
      <c r="F325" s="170" t="s">
        <v>659</v>
      </c>
      <c r="G325" s="171"/>
      <c r="H325" s="171"/>
      <c r="I325" s="171"/>
      <c r="J325" s="114" t="s">
        <v>154</v>
      </c>
      <c r="K325" s="115">
        <v>60.434</v>
      </c>
      <c r="L325" s="172">
        <v>0</v>
      </c>
      <c r="M325" s="171"/>
      <c r="N325" s="172">
        <f>ROUND($L$325*$K$325,3)</f>
        <v>0</v>
      </c>
      <c r="O325" s="171"/>
      <c r="P325" s="171"/>
      <c r="Q325" s="171"/>
      <c r="R325" s="20"/>
      <c r="T325" s="116"/>
      <c r="U325" s="26" t="s">
        <v>34</v>
      </c>
      <c r="V325" s="117">
        <v>0.09626</v>
      </c>
      <c r="W325" s="117">
        <f>$V$325*$K$325</f>
        <v>5.81737684</v>
      </c>
      <c r="X325" s="117">
        <v>0.00048</v>
      </c>
      <c r="Y325" s="117">
        <f>$X$325*$K$325</f>
        <v>0.02900832</v>
      </c>
      <c r="Z325" s="117">
        <v>0</v>
      </c>
      <c r="AA325" s="118">
        <f>$Z$325*$K$325</f>
        <v>0</v>
      </c>
      <c r="AR325" s="6" t="s">
        <v>240</v>
      </c>
      <c r="AT325" s="6" t="s">
        <v>140</v>
      </c>
      <c r="AU325" s="6" t="s">
        <v>144</v>
      </c>
      <c r="AY325" s="6" t="s">
        <v>139</v>
      </c>
      <c r="BE325" s="119">
        <f>IF($U$325="základná",$N$325,0)</f>
        <v>0</v>
      </c>
      <c r="BF325" s="119">
        <f>IF($U$325="znížená",$N$325,0)</f>
        <v>0</v>
      </c>
      <c r="BG325" s="119">
        <f>IF($U$325="zákl. prenesená",$N$325,0)</f>
        <v>0</v>
      </c>
      <c r="BH325" s="119">
        <f>IF($U$325="zníž. prenesená",$N$325,0)</f>
        <v>0</v>
      </c>
      <c r="BI325" s="119">
        <f>IF($U$325="nulová",$N$325,0)</f>
        <v>0</v>
      </c>
      <c r="BJ325" s="6" t="s">
        <v>144</v>
      </c>
      <c r="BK325" s="120">
        <f>ROUND($L$325*$K$325,3)</f>
        <v>0</v>
      </c>
      <c r="BL325" s="6" t="s">
        <v>240</v>
      </c>
      <c r="BM325" s="6" t="s">
        <v>660</v>
      </c>
    </row>
    <row r="326" spans="2:65" s="6" customFormat="1" ht="27" customHeight="1">
      <c r="B326" s="19"/>
      <c r="C326" s="112" t="s">
        <v>661</v>
      </c>
      <c r="D326" s="112" t="s">
        <v>140</v>
      </c>
      <c r="E326" s="113"/>
      <c r="F326" s="170" t="s">
        <v>662</v>
      </c>
      <c r="G326" s="171"/>
      <c r="H326" s="171"/>
      <c r="I326" s="171"/>
      <c r="J326" s="114" t="s">
        <v>154</v>
      </c>
      <c r="K326" s="115">
        <v>109.889</v>
      </c>
      <c r="L326" s="172">
        <v>0</v>
      </c>
      <c r="M326" s="171"/>
      <c r="N326" s="172">
        <f>ROUND($L$326*$K$326,3)</f>
        <v>0</v>
      </c>
      <c r="O326" s="171"/>
      <c r="P326" s="171"/>
      <c r="Q326" s="171"/>
      <c r="R326" s="20"/>
      <c r="T326" s="116"/>
      <c r="U326" s="26" t="s">
        <v>34</v>
      </c>
      <c r="V326" s="117">
        <v>0.31677</v>
      </c>
      <c r="W326" s="117">
        <f>$V$326*$K$326</f>
        <v>34.80953853</v>
      </c>
      <c r="X326" s="117">
        <v>0.00397</v>
      </c>
      <c r="Y326" s="117">
        <f>$X$326*$K$326</f>
        <v>0.43625932999999995</v>
      </c>
      <c r="Z326" s="117">
        <v>0</v>
      </c>
      <c r="AA326" s="118">
        <f>$Z$326*$K$326</f>
        <v>0</v>
      </c>
      <c r="AR326" s="6" t="s">
        <v>240</v>
      </c>
      <c r="AT326" s="6" t="s">
        <v>140</v>
      </c>
      <c r="AU326" s="6" t="s">
        <v>144</v>
      </c>
      <c r="AY326" s="6" t="s">
        <v>139</v>
      </c>
      <c r="BE326" s="119">
        <f>IF($U$326="základná",$N$326,0)</f>
        <v>0</v>
      </c>
      <c r="BF326" s="119">
        <f>IF($U$326="znížená",$N$326,0)</f>
        <v>0</v>
      </c>
      <c r="BG326" s="119">
        <f>IF($U$326="zákl. prenesená",$N$326,0)</f>
        <v>0</v>
      </c>
      <c r="BH326" s="119">
        <f>IF($U$326="zníž. prenesená",$N$326,0)</f>
        <v>0</v>
      </c>
      <c r="BI326" s="119">
        <f>IF($U$326="nulová",$N$326,0)</f>
        <v>0</v>
      </c>
      <c r="BJ326" s="6" t="s">
        <v>144</v>
      </c>
      <c r="BK326" s="120">
        <f>ROUND($L$326*$K$326,3)</f>
        <v>0</v>
      </c>
      <c r="BL326" s="6" t="s">
        <v>240</v>
      </c>
      <c r="BM326" s="6" t="s">
        <v>663</v>
      </c>
    </row>
    <row r="327" spans="2:63" s="102" customFormat="1" ht="37.5" customHeight="1">
      <c r="B327" s="103"/>
      <c r="D327" s="104" t="s">
        <v>119</v>
      </c>
      <c r="E327" s="104"/>
      <c r="F327" s="104"/>
      <c r="G327" s="104"/>
      <c r="H327" s="104"/>
      <c r="I327" s="104"/>
      <c r="J327" s="104"/>
      <c r="K327" s="104"/>
      <c r="L327" s="104"/>
      <c r="M327" s="104"/>
      <c r="N327" s="169">
        <f>$BK$327</f>
        <v>0</v>
      </c>
      <c r="O327" s="168"/>
      <c r="P327" s="168"/>
      <c r="Q327" s="168"/>
      <c r="R327" s="106"/>
      <c r="T327" s="107"/>
      <c r="W327" s="108">
        <f>$W$328+$W$331+$W$334</f>
        <v>0</v>
      </c>
      <c r="Y327" s="108">
        <f>$Y$328+$Y$331+$Y$334</f>
        <v>0</v>
      </c>
      <c r="AA327" s="109">
        <f>$AA$328+$AA$331+$AA$334</f>
        <v>0</v>
      </c>
      <c r="AR327" s="105" t="s">
        <v>664</v>
      </c>
      <c r="AT327" s="105" t="s">
        <v>66</v>
      </c>
      <c r="AU327" s="105" t="s">
        <v>67</v>
      </c>
      <c r="AY327" s="105" t="s">
        <v>139</v>
      </c>
      <c r="BK327" s="110">
        <f>$BK$328+$BK$331+$BK$334</f>
        <v>0</v>
      </c>
    </row>
    <row r="328" spans="2:63" s="102" customFormat="1" ht="21" customHeight="1">
      <c r="B328" s="103"/>
      <c r="D328" s="111" t="s">
        <v>120</v>
      </c>
      <c r="E328" s="111"/>
      <c r="F328" s="111"/>
      <c r="G328" s="111"/>
      <c r="H328" s="111"/>
      <c r="I328" s="111"/>
      <c r="J328" s="111"/>
      <c r="K328" s="111"/>
      <c r="L328" s="111"/>
      <c r="M328" s="111"/>
      <c r="N328" s="167">
        <f>$BK$328</f>
        <v>0</v>
      </c>
      <c r="O328" s="168"/>
      <c r="P328" s="168"/>
      <c r="Q328" s="168"/>
      <c r="R328" s="106"/>
      <c r="T328" s="107"/>
      <c r="W328" s="108">
        <f>SUM($W$329:$W$330)</f>
        <v>0</v>
      </c>
      <c r="Y328" s="108">
        <f>SUM($Y$329:$Y$330)</f>
        <v>0</v>
      </c>
      <c r="AA328" s="109">
        <f>SUM($AA$329:$AA$330)</f>
        <v>0</v>
      </c>
      <c r="AR328" s="105" t="s">
        <v>664</v>
      </c>
      <c r="AT328" s="105" t="s">
        <v>66</v>
      </c>
      <c r="AU328" s="105" t="s">
        <v>74</v>
      </c>
      <c r="AY328" s="105" t="s">
        <v>139</v>
      </c>
      <c r="BK328" s="110">
        <f>SUM($BK$329:$BK$330)</f>
        <v>0</v>
      </c>
    </row>
    <row r="329" spans="2:65" s="6" customFormat="1" ht="39" customHeight="1">
      <c r="B329" s="19"/>
      <c r="C329" s="112" t="s">
        <v>665</v>
      </c>
      <c r="D329" s="112" t="s">
        <v>140</v>
      </c>
      <c r="E329" s="113"/>
      <c r="F329" s="170" t="s">
        <v>666</v>
      </c>
      <c r="G329" s="171"/>
      <c r="H329" s="171"/>
      <c r="I329" s="171"/>
      <c r="J329" s="114" t="s">
        <v>667</v>
      </c>
      <c r="K329" s="115">
        <v>1</v>
      </c>
      <c r="L329" s="172">
        <v>0</v>
      </c>
      <c r="M329" s="171"/>
      <c r="N329" s="172">
        <f>ROUND($L$329*$K$329,3)</f>
        <v>0</v>
      </c>
      <c r="O329" s="171"/>
      <c r="P329" s="171"/>
      <c r="Q329" s="171"/>
      <c r="R329" s="20"/>
      <c r="T329" s="116"/>
      <c r="U329" s="26" t="s">
        <v>34</v>
      </c>
      <c r="V329" s="117">
        <v>0</v>
      </c>
      <c r="W329" s="117">
        <f>$V$329*$K$329</f>
        <v>0</v>
      </c>
      <c r="X329" s="117">
        <v>0</v>
      </c>
      <c r="Y329" s="117">
        <f>$X$329*$K$329</f>
        <v>0</v>
      </c>
      <c r="Z329" s="117">
        <v>0</v>
      </c>
      <c r="AA329" s="118">
        <f>$Z$329*$K$329</f>
        <v>0</v>
      </c>
      <c r="AR329" s="6" t="s">
        <v>668</v>
      </c>
      <c r="AT329" s="6" t="s">
        <v>140</v>
      </c>
      <c r="AU329" s="6" t="s">
        <v>144</v>
      </c>
      <c r="AY329" s="6" t="s">
        <v>139</v>
      </c>
      <c r="BE329" s="119">
        <f>IF($U$329="základná",$N$329,0)</f>
        <v>0</v>
      </c>
      <c r="BF329" s="119">
        <f>IF($U$329="znížená",$N$329,0)</f>
        <v>0</v>
      </c>
      <c r="BG329" s="119">
        <f>IF($U$329="zákl. prenesená",$N$329,0)</f>
        <v>0</v>
      </c>
      <c r="BH329" s="119">
        <f>IF($U$329="zníž. prenesená",$N$329,0)</f>
        <v>0</v>
      </c>
      <c r="BI329" s="119">
        <f>IF($U$329="nulová",$N$329,0)</f>
        <v>0</v>
      </c>
      <c r="BJ329" s="6" t="s">
        <v>144</v>
      </c>
      <c r="BK329" s="120">
        <f>ROUND($L$329*$K$329,3)</f>
        <v>0</v>
      </c>
      <c r="BL329" s="6" t="s">
        <v>668</v>
      </c>
      <c r="BM329" s="6" t="s">
        <v>669</v>
      </c>
    </row>
    <row r="330" spans="2:65" s="6" customFormat="1" ht="27" customHeight="1">
      <c r="B330" s="19"/>
      <c r="C330" s="112" t="s">
        <v>670</v>
      </c>
      <c r="D330" s="112" t="s">
        <v>140</v>
      </c>
      <c r="E330" s="113"/>
      <c r="F330" s="170" t="s">
        <v>671</v>
      </c>
      <c r="G330" s="171"/>
      <c r="H330" s="171"/>
      <c r="I330" s="171"/>
      <c r="J330" s="114" t="s">
        <v>667</v>
      </c>
      <c r="K330" s="115">
        <v>1</v>
      </c>
      <c r="L330" s="172">
        <v>0</v>
      </c>
      <c r="M330" s="171"/>
      <c r="N330" s="172">
        <f>ROUND($L$330*$K$330,3)</f>
        <v>0</v>
      </c>
      <c r="O330" s="171"/>
      <c r="P330" s="171"/>
      <c r="Q330" s="171"/>
      <c r="R330" s="20"/>
      <c r="T330" s="116"/>
      <c r="U330" s="26" t="s">
        <v>34</v>
      </c>
      <c r="V330" s="117">
        <v>0</v>
      </c>
      <c r="W330" s="117">
        <f>$V$330*$K$330</f>
        <v>0</v>
      </c>
      <c r="X330" s="117">
        <v>0</v>
      </c>
      <c r="Y330" s="117">
        <f>$X$330*$K$330</f>
        <v>0</v>
      </c>
      <c r="Z330" s="117">
        <v>0</v>
      </c>
      <c r="AA330" s="118">
        <f>$Z$330*$K$330</f>
        <v>0</v>
      </c>
      <c r="AR330" s="6" t="s">
        <v>668</v>
      </c>
      <c r="AT330" s="6" t="s">
        <v>140</v>
      </c>
      <c r="AU330" s="6" t="s">
        <v>144</v>
      </c>
      <c r="AY330" s="6" t="s">
        <v>139</v>
      </c>
      <c r="BE330" s="119">
        <f>IF($U$330="základná",$N$330,0)</f>
        <v>0</v>
      </c>
      <c r="BF330" s="119">
        <f>IF($U$330="znížená",$N$330,0)</f>
        <v>0</v>
      </c>
      <c r="BG330" s="119">
        <f>IF($U$330="zákl. prenesená",$N$330,0)</f>
        <v>0</v>
      </c>
      <c r="BH330" s="119">
        <f>IF($U$330="zníž. prenesená",$N$330,0)</f>
        <v>0</v>
      </c>
      <c r="BI330" s="119">
        <f>IF($U$330="nulová",$N$330,0)</f>
        <v>0</v>
      </c>
      <c r="BJ330" s="6" t="s">
        <v>144</v>
      </c>
      <c r="BK330" s="120">
        <f>ROUND($L$330*$K$330,3)</f>
        <v>0</v>
      </c>
      <c r="BL330" s="6" t="s">
        <v>668</v>
      </c>
      <c r="BM330" s="6" t="s">
        <v>672</v>
      </c>
    </row>
    <row r="331" spans="2:63" s="102" customFormat="1" ht="30.75" customHeight="1">
      <c r="B331" s="103"/>
      <c r="D331" s="111" t="s">
        <v>121</v>
      </c>
      <c r="E331" s="111"/>
      <c r="F331" s="111"/>
      <c r="G331" s="111"/>
      <c r="H331" s="111"/>
      <c r="I331" s="111"/>
      <c r="J331" s="111"/>
      <c r="K331" s="111"/>
      <c r="L331" s="111"/>
      <c r="M331" s="111"/>
      <c r="N331" s="167">
        <f>$BK$331</f>
        <v>0</v>
      </c>
      <c r="O331" s="168"/>
      <c r="P331" s="168"/>
      <c r="Q331" s="168"/>
      <c r="R331" s="106"/>
      <c r="T331" s="107"/>
      <c r="W331" s="108">
        <f>SUM($W$332:$W$333)</f>
        <v>0</v>
      </c>
      <c r="Y331" s="108">
        <f>SUM($Y$332:$Y$333)</f>
        <v>0</v>
      </c>
      <c r="AA331" s="109">
        <f>SUM($AA$332:$AA$333)</f>
        <v>0</v>
      </c>
      <c r="AR331" s="105" t="s">
        <v>664</v>
      </c>
      <c r="AT331" s="105" t="s">
        <v>66</v>
      </c>
      <c r="AU331" s="105" t="s">
        <v>74</v>
      </c>
      <c r="AY331" s="105" t="s">
        <v>139</v>
      </c>
      <c r="BK331" s="110">
        <f>SUM($BK$332:$BK$333)</f>
        <v>0</v>
      </c>
    </row>
    <row r="332" spans="2:65" s="6" customFormat="1" ht="51" customHeight="1">
      <c r="B332" s="19"/>
      <c r="C332" s="112" t="s">
        <v>673</v>
      </c>
      <c r="D332" s="112" t="s">
        <v>140</v>
      </c>
      <c r="E332" s="113"/>
      <c r="F332" s="170" t="s">
        <v>674</v>
      </c>
      <c r="G332" s="171"/>
      <c r="H332" s="171"/>
      <c r="I332" s="171"/>
      <c r="J332" s="114" t="s">
        <v>667</v>
      </c>
      <c r="K332" s="115">
        <v>1</v>
      </c>
      <c r="L332" s="172">
        <v>0</v>
      </c>
      <c r="M332" s="171"/>
      <c r="N332" s="172">
        <f>ROUND($L$332*$K$332,3)</f>
        <v>0</v>
      </c>
      <c r="O332" s="171"/>
      <c r="P332" s="171"/>
      <c r="Q332" s="171"/>
      <c r="R332" s="20"/>
      <c r="T332" s="116"/>
      <c r="U332" s="26" t="s">
        <v>34</v>
      </c>
      <c r="V332" s="117">
        <v>0</v>
      </c>
      <c r="W332" s="117">
        <f>$V$332*$K$332</f>
        <v>0</v>
      </c>
      <c r="X332" s="117">
        <v>0</v>
      </c>
      <c r="Y332" s="117">
        <f>$X$332*$K$332</f>
        <v>0</v>
      </c>
      <c r="Z332" s="117">
        <v>0</v>
      </c>
      <c r="AA332" s="118">
        <f>$Z$332*$K$332</f>
        <v>0</v>
      </c>
      <c r="AR332" s="6" t="s">
        <v>668</v>
      </c>
      <c r="AT332" s="6" t="s">
        <v>140</v>
      </c>
      <c r="AU332" s="6" t="s">
        <v>144</v>
      </c>
      <c r="AY332" s="6" t="s">
        <v>139</v>
      </c>
      <c r="BE332" s="119">
        <f>IF($U$332="základná",$N$332,0)</f>
        <v>0</v>
      </c>
      <c r="BF332" s="119">
        <f>IF($U$332="znížená",$N$332,0)</f>
        <v>0</v>
      </c>
      <c r="BG332" s="119">
        <f>IF($U$332="zákl. prenesená",$N$332,0)</f>
        <v>0</v>
      </c>
      <c r="BH332" s="119">
        <f>IF($U$332="zníž. prenesená",$N$332,0)</f>
        <v>0</v>
      </c>
      <c r="BI332" s="119">
        <f>IF($U$332="nulová",$N$332,0)</f>
        <v>0</v>
      </c>
      <c r="BJ332" s="6" t="s">
        <v>144</v>
      </c>
      <c r="BK332" s="120">
        <f>ROUND($L$332*$K$332,3)</f>
        <v>0</v>
      </c>
      <c r="BL332" s="6" t="s">
        <v>668</v>
      </c>
      <c r="BM332" s="6" t="s">
        <v>675</v>
      </c>
    </row>
    <row r="333" spans="2:65" s="6" customFormat="1" ht="51" customHeight="1">
      <c r="B333" s="19"/>
      <c r="C333" s="112" t="s">
        <v>676</v>
      </c>
      <c r="D333" s="112" t="s">
        <v>140</v>
      </c>
      <c r="E333" s="113"/>
      <c r="F333" s="170" t="s">
        <v>677</v>
      </c>
      <c r="G333" s="171"/>
      <c r="H333" s="171"/>
      <c r="I333" s="171"/>
      <c r="J333" s="114" t="s">
        <v>667</v>
      </c>
      <c r="K333" s="115">
        <v>1</v>
      </c>
      <c r="L333" s="172">
        <v>0</v>
      </c>
      <c r="M333" s="171"/>
      <c r="N333" s="172">
        <f>ROUND($L$333*$K$333,3)</f>
        <v>0</v>
      </c>
      <c r="O333" s="171"/>
      <c r="P333" s="171"/>
      <c r="Q333" s="171"/>
      <c r="R333" s="20"/>
      <c r="T333" s="116"/>
      <c r="U333" s="26" t="s">
        <v>34</v>
      </c>
      <c r="V333" s="117">
        <v>0</v>
      </c>
      <c r="W333" s="117">
        <f>$V$333*$K$333</f>
        <v>0</v>
      </c>
      <c r="X333" s="117">
        <v>0</v>
      </c>
      <c r="Y333" s="117">
        <f>$X$333*$K$333</f>
        <v>0</v>
      </c>
      <c r="Z333" s="117">
        <v>0</v>
      </c>
      <c r="AA333" s="118">
        <f>$Z$333*$K$333</f>
        <v>0</v>
      </c>
      <c r="AR333" s="6" t="s">
        <v>668</v>
      </c>
      <c r="AT333" s="6" t="s">
        <v>140</v>
      </c>
      <c r="AU333" s="6" t="s">
        <v>144</v>
      </c>
      <c r="AY333" s="6" t="s">
        <v>139</v>
      </c>
      <c r="BE333" s="119">
        <f>IF($U$333="základná",$N$333,0)</f>
        <v>0</v>
      </c>
      <c r="BF333" s="119">
        <f>IF($U$333="znížená",$N$333,0)</f>
        <v>0</v>
      </c>
      <c r="BG333" s="119">
        <f>IF($U$333="zákl. prenesená",$N$333,0)</f>
        <v>0</v>
      </c>
      <c r="BH333" s="119">
        <f>IF($U$333="zníž. prenesená",$N$333,0)</f>
        <v>0</v>
      </c>
      <c r="BI333" s="119">
        <f>IF($U$333="nulová",$N$333,0)</f>
        <v>0</v>
      </c>
      <c r="BJ333" s="6" t="s">
        <v>144</v>
      </c>
      <c r="BK333" s="120">
        <f>ROUND($L$333*$K$333,3)</f>
        <v>0</v>
      </c>
      <c r="BL333" s="6" t="s">
        <v>668</v>
      </c>
      <c r="BM333" s="6" t="s">
        <v>678</v>
      </c>
    </row>
    <row r="334" spans="2:63" s="102" customFormat="1" ht="30.75" customHeight="1">
      <c r="B334" s="103"/>
      <c r="D334" s="111" t="s">
        <v>122</v>
      </c>
      <c r="E334" s="111"/>
      <c r="F334" s="111"/>
      <c r="G334" s="111"/>
      <c r="H334" s="111"/>
      <c r="I334" s="111"/>
      <c r="J334" s="111"/>
      <c r="K334" s="111"/>
      <c r="L334" s="111"/>
      <c r="M334" s="111"/>
      <c r="N334" s="167">
        <f>$BK$334</f>
        <v>0</v>
      </c>
      <c r="O334" s="168"/>
      <c r="P334" s="168"/>
      <c r="Q334" s="168"/>
      <c r="R334" s="106"/>
      <c r="T334" s="107"/>
      <c r="W334" s="108">
        <f>$W$335</f>
        <v>0</v>
      </c>
      <c r="Y334" s="108">
        <f>$Y$335</f>
        <v>0</v>
      </c>
      <c r="AA334" s="109">
        <f>$AA$335</f>
        <v>0</v>
      </c>
      <c r="AR334" s="105" t="s">
        <v>664</v>
      </c>
      <c r="AT334" s="105" t="s">
        <v>66</v>
      </c>
      <c r="AU334" s="105" t="s">
        <v>74</v>
      </c>
      <c r="AY334" s="105" t="s">
        <v>139</v>
      </c>
      <c r="BK334" s="110">
        <f>$BK$335</f>
        <v>0</v>
      </c>
    </row>
    <row r="335" spans="2:65" s="6" customFormat="1" ht="27" customHeight="1">
      <c r="B335" s="19"/>
      <c r="C335" s="112" t="s">
        <v>679</v>
      </c>
      <c r="D335" s="112" t="s">
        <v>140</v>
      </c>
      <c r="E335" s="113"/>
      <c r="F335" s="170" t="s">
        <v>680</v>
      </c>
      <c r="G335" s="171"/>
      <c r="H335" s="171"/>
      <c r="I335" s="171"/>
      <c r="J335" s="114" t="s">
        <v>667</v>
      </c>
      <c r="K335" s="115">
        <v>1</v>
      </c>
      <c r="L335" s="172">
        <v>0</v>
      </c>
      <c r="M335" s="171"/>
      <c r="N335" s="172">
        <f>ROUND($L$335*$K$335,3)</f>
        <v>0</v>
      </c>
      <c r="O335" s="171"/>
      <c r="P335" s="171"/>
      <c r="Q335" s="171"/>
      <c r="R335" s="20"/>
      <c r="T335" s="116"/>
      <c r="U335" s="125" t="s">
        <v>34</v>
      </c>
      <c r="V335" s="126">
        <v>0</v>
      </c>
      <c r="W335" s="126">
        <f>$V$335*$K$335</f>
        <v>0</v>
      </c>
      <c r="X335" s="126">
        <v>0</v>
      </c>
      <c r="Y335" s="126">
        <f>$X$335*$K$335</f>
        <v>0</v>
      </c>
      <c r="Z335" s="126">
        <v>0</v>
      </c>
      <c r="AA335" s="127">
        <f>$Z$335*$K$335</f>
        <v>0</v>
      </c>
      <c r="AR335" s="6" t="s">
        <v>668</v>
      </c>
      <c r="AT335" s="6" t="s">
        <v>140</v>
      </c>
      <c r="AU335" s="6" t="s">
        <v>144</v>
      </c>
      <c r="AY335" s="6" t="s">
        <v>139</v>
      </c>
      <c r="BE335" s="119">
        <f>IF($U$335="základná",$N$335,0)</f>
        <v>0</v>
      </c>
      <c r="BF335" s="119">
        <f>IF($U$335="znížená",$N$335,0)</f>
        <v>0</v>
      </c>
      <c r="BG335" s="119">
        <f>IF($U$335="zákl. prenesená",$N$335,0)</f>
        <v>0</v>
      </c>
      <c r="BH335" s="119">
        <f>IF($U$335="zníž. prenesená",$N$335,0)</f>
        <v>0</v>
      </c>
      <c r="BI335" s="119">
        <f>IF($U$335="nulová",$N$335,0)</f>
        <v>0</v>
      </c>
      <c r="BJ335" s="6" t="s">
        <v>144</v>
      </c>
      <c r="BK335" s="120">
        <f>ROUND($L$335*$K$335,3)</f>
        <v>0</v>
      </c>
      <c r="BL335" s="6" t="s">
        <v>668</v>
      </c>
      <c r="BM335" s="6" t="s">
        <v>681</v>
      </c>
    </row>
    <row r="336" spans="2:18" s="6" customFormat="1" ht="7.5" customHeight="1">
      <c r="B336" s="41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3"/>
    </row>
    <row r="337" s="2" customFormat="1" ht="14.25" customHeight="1"/>
  </sheetData>
  <sheetProtection/>
  <mergeCells count="63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4:Q114"/>
    <mergeCell ref="L116:Q116"/>
    <mergeCell ref="C122:Q122"/>
    <mergeCell ref="F124:P124"/>
    <mergeCell ref="F125:P125"/>
    <mergeCell ref="M127:P127"/>
    <mergeCell ref="M129:Q129"/>
    <mergeCell ref="M130:Q130"/>
    <mergeCell ref="F132:I132"/>
    <mergeCell ref="L132:M132"/>
    <mergeCell ref="N132:Q13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30:I330"/>
    <mergeCell ref="L330:M330"/>
    <mergeCell ref="N330:Q330"/>
    <mergeCell ref="F325:I325"/>
    <mergeCell ref="L325:M325"/>
    <mergeCell ref="N325:Q325"/>
    <mergeCell ref="F326:I326"/>
    <mergeCell ref="L326:M326"/>
    <mergeCell ref="N326:Q326"/>
    <mergeCell ref="N177:Q177"/>
    <mergeCell ref="N183:Q183"/>
    <mergeCell ref="F332:I332"/>
    <mergeCell ref="L332:M332"/>
    <mergeCell ref="N332:Q332"/>
    <mergeCell ref="F333:I333"/>
    <mergeCell ref="L333:M333"/>
    <mergeCell ref="N333:Q333"/>
    <mergeCell ref="F329:I329"/>
    <mergeCell ref="L329:M329"/>
    <mergeCell ref="N232:Q232"/>
    <mergeCell ref="N251:Q251"/>
    <mergeCell ref="F335:I335"/>
    <mergeCell ref="L335:M335"/>
    <mergeCell ref="N335:Q335"/>
    <mergeCell ref="N133:Q133"/>
    <mergeCell ref="N134:Q134"/>
    <mergeCell ref="N135:Q135"/>
    <mergeCell ref="N152:Q152"/>
    <mergeCell ref="N169:Q169"/>
    <mergeCell ref="N331:Q331"/>
    <mergeCell ref="N334:Q334"/>
    <mergeCell ref="N255:Q255"/>
    <mergeCell ref="N264:Q264"/>
    <mergeCell ref="N277:Q277"/>
    <mergeCell ref="N283:Q283"/>
    <mergeCell ref="N294:Q294"/>
    <mergeCell ref="N303:Q303"/>
    <mergeCell ref="N329:Q329"/>
    <mergeCell ref="H1:K1"/>
    <mergeCell ref="S2:AC2"/>
    <mergeCell ref="N309:Q309"/>
    <mergeCell ref="N317:Q317"/>
    <mergeCell ref="N327:Q327"/>
    <mergeCell ref="N328:Q328"/>
    <mergeCell ref="N187:Q187"/>
    <mergeCell ref="N206:Q206"/>
    <mergeCell ref="N227:Q227"/>
    <mergeCell ref="N231:Q231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32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44" sqref="L14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3"/>
      <c r="B1" s="130"/>
      <c r="C1" s="130"/>
      <c r="D1" s="131" t="s">
        <v>1</v>
      </c>
      <c r="E1" s="130"/>
      <c r="F1" s="132" t="s">
        <v>789</v>
      </c>
      <c r="G1" s="132"/>
      <c r="H1" s="166" t="s">
        <v>790</v>
      </c>
      <c r="I1" s="166"/>
      <c r="J1" s="166"/>
      <c r="K1" s="166"/>
      <c r="L1" s="132" t="s">
        <v>791</v>
      </c>
      <c r="M1" s="130"/>
      <c r="N1" s="130"/>
      <c r="O1" s="131" t="s">
        <v>89</v>
      </c>
      <c r="P1" s="130"/>
      <c r="Q1" s="130"/>
      <c r="R1" s="130"/>
      <c r="S1" s="132" t="s">
        <v>792</v>
      </c>
      <c r="T1" s="132"/>
      <c r="U1" s="133"/>
      <c r="V1" s="13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3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134" t="s">
        <v>5</v>
      </c>
      <c r="T2" s="135"/>
      <c r="U2" s="135"/>
      <c r="V2" s="135"/>
      <c r="W2" s="135"/>
      <c r="X2" s="135"/>
      <c r="Y2" s="135"/>
      <c r="Z2" s="135"/>
      <c r="AA2" s="135"/>
      <c r="AB2" s="135"/>
      <c r="AC2" s="135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67</v>
      </c>
    </row>
    <row r="4" spans="2:46" s="2" customFormat="1" ht="37.5" customHeight="1">
      <c r="B4" s="10"/>
      <c r="C4" s="159" t="s">
        <v>90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12</v>
      </c>
      <c r="F6" s="180" t="str">
        <f>'Rekapitulácia stavby'!$K$6</f>
        <v>DOM SMUTKU alt.1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R6" s="11"/>
    </row>
    <row r="7" spans="2:18" s="6" customFormat="1" ht="33.75" customHeight="1">
      <c r="B7" s="19"/>
      <c r="D7" s="15" t="s">
        <v>91</v>
      </c>
      <c r="F7" s="164" t="s">
        <v>682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14</v>
      </c>
      <c r="F8" s="14"/>
      <c r="M8" s="16" t="s">
        <v>15</v>
      </c>
      <c r="O8" s="14"/>
      <c r="R8" s="20"/>
    </row>
    <row r="9" spans="2:18" s="6" customFormat="1" ht="15" customHeight="1">
      <c r="B9" s="19"/>
      <c r="D9" s="16" t="s">
        <v>16</v>
      </c>
      <c r="F9" s="14" t="s">
        <v>17</v>
      </c>
      <c r="M9" s="16" t="s">
        <v>18</v>
      </c>
      <c r="O9" s="181"/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19</v>
      </c>
      <c r="M11" s="16" t="s">
        <v>20</v>
      </c>
      <c r="O11" s="146">
        <f>IF('Rekapitulácia stavby'!$AN$10="","",'Rekapitulácia stavby'!$AN$10)</f>
      </c>
      <c r="P11" s="138"/>
      <c r="R11" s="20"/>
    </row>
    <row r="12" spans="2:18" s="6" customFormat="1" ht="18.75" customHeight="1">
      <c r="B12" s="19"/>
      <c r="E12" s="14" t="str">
        <f>IF('Rekapitulácia stavby'!$E$11="","",'Rekapitulácia stavby'!$E$11)</f>
        <v> </v>
      </c>
      <c r="M12" s="16" t="s">
        <v>21</v>
      </c>
      <c r="O12" s="146">
        <f>IF('Rekapitulácia stavby'!$AN$11="","",'Rekapitulácia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22</v>
      </c>
      <c r="M14" s="16" t="s">
        <v>20</v>
      </c>
      <c r="O14" s="146">
        <f>IF('Rekapitulácia stavby'!$AN$13="","",'Rekapitulácia stavby'!$AN$13)</f>
      </c>
      <c r="P14" s="138"/>
      <c r="R14" s="20"/>
    </row>
    <row r="15" spans="2:18" s="6" customFormat="1" ht="18.75" customHeight="1">
      <c r="B15" s="19"/>
      <c r="E15" s="14" t="str">
        <f>IF('Rekapitulácia stavby'!$E$14="","",'Rekapitulácia stavby'!$E$14)</f>
        <v> </v>
      </c>
      <c r="M15" s="16" t="s">
        <v>21</v>
      </c>
      <c r="O15" s="146">
        <f>IF('Rekapitulácia stavby'!$AN$14="","",'Rekapitulácia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23</v>
      </c>
      <c r="M17" s="16" t="s">
        <v>20</v>
      </c>
      <c r="O17" s="146">
        <f>IF('Rekapitulácia stavby'!$AN$16="","",'Rekapitulácia stavby'!$AN$16)</f>
      </c>
      <c r="P17" s="138"/>
      <c r="R17" s="20"/>
    </row>
    <row r="18" spans="2:18" s="6" customFormat="1" ht="18.75" customHeight="1">
      <c r="B18" s="19"/>
      <c r="E18" s="14" t="str">
        <f>IF('Rekapitulácia stavby'!$E$17="","",'Rekapitulácia stavby'!$E$17)</f>
        <v> </v>
      </c>
      <c r="M18" s="16" t="s">
        <v>21</v>
      </c>
      <c r="O18" s="146">
        <f>IF('Rekapitulácia stavby'!$AN$17="","",'Rekapitulácia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26</v>
      </c>
      <c r="M20" s="16" t="s">
        <v>20</v>
      </c>
      <c r="O20" s="146">
        <f>IF('Rekapitulácia stavby'!$AN$19="","",'Rekapitulácia stavby'!$AN$19)</f>
      </c>
      <c r="P20" s="138"/>
      <c r="R20" s="20"/>
    </row>
    <row r="21" spans="2:18" s="6" customFormat="1" ht="18.75" customHeight="1">
      <c r="B21" s="19"/>
      <c r="E21" s="14" t="str">
        <f>IF('Rekapitulácia stavby'!$E$20="","",'Rekapitulácia stavby'!$E$20)</f>
        <v> </v>
      </c>
      <c r="M21" s="16" t="s">
        <v>21</v>
      </c>
      <c r="O21" s="146">
        <f>IF('Rekapitulácia stavby'!$AN$20="","",'Rekapitulácia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27</v>
      </c>
      <c r="R23" s="20"/>
    </row>
    <row r="24" spans="2:18" s="79" customFormat="1" ht="15.75" customHeight="1">
      <c r="B24" s="80"/>
      <c r="E24" s="165"/>
      <c r="F24" s="187"/>
      <c r="G24" s="187"/>
      <c r="H24" s="187"/>
      <c r="I24" s="187"/>
      <c r="J24" s="187"/>
      <c r="K24" s="187"/>
      <c r="L24" s="187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93</v>
      </c>
      <c r="M27" s="160">
        <f>$N$88</f>
        <v>0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94</v>
      </c>
      <c r="M28" s="160">
        <f>$N$98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30</v>
      </c>
      <c r="M30" s="188">
        <f>ROUND($M$27+$M$28,2)</f>
        <v>0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31</v>
      </c>
      <c r="E32" s="24" t="s">
        <v>32</v>
      </c>
      <c r="F32" s="25">
        <v>0.2</v>
      </c>
      <c r="G32" s="84" t="s">
        <v>33</v>
      </c>
      <c r="H32" s="186">
        <f>ROUND((SUM($BE$98:$BE$99)+SUM($BE$117:$BE$143)),2)</f>
        <v>0</v>
      </c>
      <c r="I32" s="138"/>
      <c r="J32" s="138"/>
      <c r="M32" s="186">
        <f>ROUND(ROUND((SUM($BE$98:$BE$99)+SUM($BE$117:$BE$143)),2)*$F$32,2)</f>
        <v>0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34</v>
      </c>
      <c r="F33" s="25">
        <v>0.2</v>
      </c>
      <c r="G33" s="84" t="s">
        <v>33</v>
      </c>
      <c r="H33" s="186">
        <f>ROUND((SUM($BF$98:$BF$99)+SUM($BF$117:$BF$143)),2)</f>
        <v>0</v>
      </c>
      <c r="I33" s="138"/>
      <c r="J33" s="138"/>
      <c r="M33" s="186">
        <f>ROUND(ROUND((SUM($BF$98:$BF$99)+SUM($BF$117:$BF$143)),2)*$F$33,2)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35</v>
      </c>
      <c r="F34" s="25">
        <v>0.2</v>
      </c>
      <c r="G34" s="84" t="s">
        <v>33</v>
      </c>
      <c r="H34" s="186">
        <f>ROUND((SUM($BG$98:$BG$99)+SUM($BG$117:$BG$143)),2)</f>
        <v>0</v>
      </c>
      <c r="I34" s="138"/>
      <c r="J34" s="138"/>
      <c r="M34" s="186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36</v>
      </c>
      <c r="F35" s="25">
        <v>0.2</v>
      </c>
      <c r="G35" s="84" t="s">
        <v>33</v>
      </c>
      <c r="H35" s="186">
        <f>ROUND((SUM($BH$98:$BH$99)+SUM($BH$117:$BH$143)),2)</f>
        <v>0</v>
      </c>
      <c r="I35" s="138"/>
      <c r="J35" s="138"/>
      <c r="M35" s="186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37</v>
      </c>
      <c r="F36" s="25">
        <v>0</v>
      </c>
      <c r="G36" s="84" t="s">
        <v>33</v>
      </c>
      <c r="H36" s="186">
        <f>ROUND((SUM($BI$98:$BI$99)+SUM($BI$117:$BI$143)),2)</f>
        <v>0</v>
      </c>
      <c r="I36" s="138"/>
      <c r="J36" s="138"/>
      <c r="M36" s="186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38</v>
      </c>
      <c r="E38" s="30"/>
      <c r="F38" s="30"/>
      <c r="G38" s="85" t="s">
        <v>39</v>
      </c>
      <c r="H38" s="31" t="s">
        <v>40</v>
      </c>
      <c r="I38" s="30"/>
      <c r="J38" s="30"/>
      <c r="K38" s="30"/>
      <c r="L38" s="158">
        <f>SUM($M$30:$M$36)</f>
        <v>0</v>
      </c>
      <c r="M38" s="151"/>
      <c r="N38" s="151"/>
      <c r="O38" s="151"/>
      <c r="P38" s="153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41</v>
      </c>
      <c r="E50" s="33"/>
      <c r="F50" s="33"/>
      <c r="G50" s="33"/>
      <c r="H50" s="34"/>
      <c r="J50" s="32" t="s">
        <v>42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43</v>
      </c>
      <c r="E59" s="38"/>
      <c r="F59" s="38"/>
      <c r="G59" s="39" t="s">
        <v>44</v>
      </c>
      <c r="H59" s="40"/>
      <c r="J59" s="37" t="s">
        <v>43</v>
      </c>
      <c r="K59" s="38"/>
      <c r="L59" s="38"/>
      <c r="M59" s="38"/>
      <c r="N59" s="39" t="s">
        <v>44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45</v>
      </c>
      <c r="E61" s="33"/>
      <c r="F61" s="33"/>
      <c r="G61" s="33"/>
      <c r="H61" s="34"/>
      <c r="J61" s="32" t="s">
        <v>46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43</v>
      </c>
      <c r="E70" s="38"/>
      <c r="F70" s="38"/>
      <c r="G70" s="39" t="s">
        <v>44</v>
      </c>
      <c r="H70" s="40"/>
      <c r="J70" s="37" t="s">
        <v>43</v>
      </c>
      <c r="K70" s="38"/>
      <c r="L70" s="38"/>
      <c r="M70" s="38"/>
      <c r="N70" s="39" t="s">
        <v>44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9" t="s">
        <v>95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12</v>
      </c>
      <c r="F78" s="180" t="str">
        <f>$F$6</f>
        <v>DOM SMUTKU alt.1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91</v>
      </c>
      <c r="F79" s="145" t="str">
        <f>$F$7</f>
        <v>02 - ZTI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16</v>
      </c>
      <c r="F81" s="14" t="str">
        <f>$F$9</f>
        <v> </v>
      </c>
      <c r="K81" s="16" t="s">
        <v>18</v>
      </c>
      <c r="M81" s="181">
        <f>IF($O$9="","",$O$9)</f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19</v>
      </c>
      <c r="F83" s="14" t="str">
        <f>$E$12</f>
        <v> </v>
      </c>
      <c r="K83" s="16" t="s">
        <v>23</v>
      </c>
      <c r="M83" s="146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22</v>
      </c>
      <c r="F84" s="14" t="str">
        <f>IF($E$15="","",$E$15)</f>
        <v> </v>
      </c>
      <c r="K84" s="16" t="s">
        <v>26</v>
      </c>
      <c r="M84" s="146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5"/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5" t="s">
        <v>96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97</v>
      </c>
      <c r="N88" s="136">
        <f>$N$117</f>
        <v>0</v>
      </c>
      <c r="O88" s="138"/>
      <c r="P88" s="138"/>
      <c r="Q88" s="138"/>
      <c r="R88" s="20"/>
      <c r="AU88" s="6" t="s">
        <v>98</v>
      </c>
    </row>
    <row r="89" spans="2:18" s="65" customFormat="1" ht="25.5" customHeight="1">
      <c r="B89" s="86"/>
      <c r="D89" s="87" t="s">
        <v>99</v>
      </c>
      <c r="N89" s="184">
        <f>$N$118</f>
        <v>0</v>
      </c>
      <c r="O89" s="183"/>
      <c r="P89" s="183"/>
      <c r="Q89" s="183"/>
      <c r="R89" s="88"/>
    </row>
    <row r="90" spans="2:18" s="82" customFormat="1" ht="21" customHeight="1">
      <c r="B90" s="89"/>
      <c r="D90" s="90" t="s">
        <v>100</v>
      </c>
      <c r="N90" s="182">
        <f>$N$119</f>
        <v>0</v>
      </c>
      <c r="O90" s="183"/>
      <c r="P90" s="183"/>
      <c r="Q90" s="183"/>
      <c r="R90" s="91"/>
    </row>
    <row r="91" spans="2:18" s="82" customFormat="1" ht="21" customHeight="1">
      <c r="B91" s="89"/>
      <c r="D91" s="90" t="s">
        <v>103</v>
      </c>
      <c r="N91" s="182">
        <f>$N$122</f>
        <v>0</v>
      </c>
      <c r="O91" s="183"/>
      <c r="P91" s="183"/>
      <c r="Q91" s="183"/>
      <c r="R91" s="91"/>
    </row>
    <row r="92" spans="2:18" s="65" customFormat="1" ht="25.5" customHeight="1">
      <c r="B92" s="86"/>
      <c r="D92" s="87" t="s">
        <v>108</v>
      </c>
      <c r="N92" s="184">
        <f>$N$124</f>
        <v>0</v>
      </c>
      <c r="O92" s="183"/>
      <c r="P92" s="183"/>
      <c r="Q92" s="183"/>
      <c r="R92" s="88"/>
    </row>
    <row r="93" spans="2:18" s="82" customFormat="1" ht="21" customHeight="1">
      <c r="B93" s="89"/>
      <c r="D93" s="90" t="s">
        <v>111</v>
      </c>
      <c r="N93" s="182">
        <f>$N$125</f>
        <v>0</v>
      </c>
      <c r="O93" s="183"/>
      <c r="P93" s="183"/>
      <c r="Q93" s="183"/>
      <c r="R93" s="91"/>
    </row>
    <row r="94" spans="2:18" s="82" customFormat="1" ht="21" customHeight="1">
      <c r="B94" s="89"/>
      <c r="D94" s="90" t="s">
        <v>683</v>
      </c>
      <c r="N94" s="182">
        <f>$N$127</f>
        <v>0</v>
      </c>
      <c r="O94" s="183"/>
      <c r="P94" s="183"/>
      <c r="Q94" s="183"/>
      <c r="R94" s="91"/>
    </row>
    <row r="95" spans="2:18" s="82" customFormat="1" ht="21" customHeight="1">
      <c r="B95" s="89"/>
      <c r="D95" s="90" t="s">
        <v>684</v>
      </c>
      <c r="N95" s="182">
        <f>$N$131</f>
        <v>0</v>
      </c>
      <c r="O95" s="183"/>
      <c r="P95" s="183"/>
      <c r="Q95" s="183"/>
      <c r="R95" s="91"/>
    </row>
    <row r="96" spans="2:18" s="82" customFormat="1" ht="21" customHeight="1">
      <c r="B96" s="89"/>
      <c r="D96" s="90" t="s">
        <v>685</v>
      </c>
      <c r="N96" s="182">
        <f>$N$138</f>
        <v>0</v>
      </c>
      <c r="O96" s="183"/>
      <c r="P96" s="183"/>
      <c r="Q96" s="183"/>
      <c r="R96" s="91"/>
    </row>
    <row r="97" spans="2:18" s="6" customFormat="1" ht="22.5" customHeight="1">
      <c r="B97" s="19"/>
      <c r="R97" s="20"/>
    </row>
    <row r="98" spans="2:21" s="6" customFormat="1" ht="30" customHeight="1">
      <c r="B98" s="19"/>
      <c r="C98" s="60" t="s">
        <v>123</v>
      </c>
      <c r="N98" s="136">
        <v>0</v>
      </c>
      <c r="O98" s="138"/>
      <c r="P98" s="138"/>
      <c r="Q98" s="138"/>
      <c r="R98" s="20"/>
      <c r="T98" s="92"/>
      <c r="U98" s="93" t="s">
        <v>31</v>
      </c>
    </row>
    <row r="99" spans="2:18" s="6" customFormat="1" ht="18.75" customHeight="1">
      <c r="B99" s="19"/>
      <c r="R99" s="20"/>
    </row>
    <row r="100" spans="2:18" s="6" customFormat="1" ht="30" customHeight="1">
      <c r="B100" s="19"/>
      <c r="C100" s="78" t="s">
        <v>88</v>
      </c>
      <c r="D100" s="28"/>
      <c r="E100" s="28"/>
      <c r="F100" s="28"/>
      <c r="G100" s="28"/>
      <c r="H100" s="28"/>
      <c r="I100" s="28"/>
      <c r="J100" s="28"/>
      <c r="K100" s="28"/>
      <c r="L100" s="139">
        <f>ROUND(SUM($N$88+$N$98),2)</f>
        <v>0</v>
      </c>
      <c r="M100" s="140"/>
      <c r="N100" s="140"/>
      <c r="O100" s="140"/>
      <c r="P100" s="140"/>
      <c r="Q100" s="140"/>
      <c r="R100" s="20"/>
    </row>
    <row r="101" spans="2:18" s="6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6" customFormat="1" ht="37.5" customHeight="1">
      <c r="B106" s="19"/>
      <c r="C106" s="159" t="s">
        <v>124</v>
      </c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20"/>
    </row>
    <row r="107" spans="2:18" s="6" customFormat="1" ht="7.5" customHeight="1">
      <c r="B107" s="19"/>
      <c r="R107" s="20"/>
    </row>
    <row r="108" spans="2:18" s="6" customFormat="1" ht="30.75" customHeight="1">
      <c r="B108" s="19"/>
      <c r="C108" s="16" t="s">
        <v>12</v>
      </c>
      <c r="F108" s="180" t="str">
        <f>$F$6</f>
        <v>DOM SMUTKU alt.1</v>
      </c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R108" s="20"/>
    </row>
    <row r="109" spans="2:18" s="6" customFormat="1" ht="37.5" customHeight="1">
      <c r="B109" s="19"/>
      <c r="C109" s="49" t="s">
        <v>91</v>
      </c>
      <c r="F109" s="145" t="str">
        <f>$F$7</f>
        <v>02 - ZTI</v>
      </c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R109" s="20"/>
    </row>
    <row r="110" spans="2:18" s="6" customFormat="1" ht="7.5" customHeight="1">
      <c r="B110" s="19"/>
      <c r="R110" s="20"/>
    </row>
    <row r="111" spans="2:18" s="6" customFormat="1" ht="18.75" customHeight="1">
      <c r="B111" s="19"/>
      <c r="C111" s="16" t="s">
        <v>16</v>
      </c>
      <c r="F111" s="14" t="str">
        <f>$F$9</f>
        <v> </v>
      </c>
      <c r="K111" s="16" t="s">
        <v>18</v>
      </c>
      <c r="M111" s="181">
        <f>IF($O$9="","",$O$9)</f>
      </c>
      <c r="N111" s="138"/>
      <c r="O111" s="138"/>
      <c r="P111" s="138"/>
      <c r="R111" s="20"/>
    </row>
    <row r="112" spans="2:18" s="6" customFormat="1" ht="7.5" customHeight="1">
      <c r="B112" s="19"/>
      <c r="R112" s="20"/>
    </row>
    <row r="113" spans="2:18" s="6" customFormat="1" ht="15.75" customHeight="1">
      <c r="B113" s="19"/>
      <c r="C113" s="16" t="s">
        <v>19</v>
      </c>
      <c r="F113" s="14" t="str">
        <f>$E$12</f>
        <v> </v>
      </c>
      <c r="K113" s="16" t="s">
        <v>23</v>
      </c>
      <c r="M113" s="146" t="str">
        <f>$E$18</f>
        <v> </v>
      </c>
      <c r="N113" s="138"/>
      <c r="O113" s="138"/>
      <c r="P113" s="138"/>
      <c r="Q113" s="138"/>
      <c r="R113" s="20"/>
    </row>
    <row r="114" spans="2:18" s="6" customFormat="1" ht="15" customHeight="1">
      <c r="B114" s="19"/>
      <c r="C114" s="16" t="s">
        <v>22</v>
      </c>
      <c r="F114" s="14" t="str">
        <f>IF($E$15="","",$E$15)</f>
        <v> </v>
      </c>
      <c r="K114" s="16" t="s">
        <v>26</v>
      </c>
      <c r="M114" s="146" t="str">
        <f>$E$21</f>
        <v> </v>
      </c>
      <c r="N114" s="138"/>
      <c r="O114" s="138"/>
      <c r="P114" s="138"/>
      <c r="Q114" s="138"/>
      <c r="R114" s="20"/>
    </row>
    <row r="115" spans="2:18" s="6" customFormat="1" ht="11.25" customHeight="1">
      <c r="B115" s="19"/>
      <c r="R115" s="20"/>
    </row>
    <row r="116" spans="2:27" s="94" customFormat="1" ht="30" customHeight="1">
      <c r="B116" s="95"/>
      <c r="C116" s="96" t="s">
        <v>125</v>
      </c>
      <c r="D116" s="97" t="s">
        <v>126</v>
      </c>
      <c r="E116" s="97"/>
      <c r="F116" s="177" t="s">
        <v>127</v>
      </c>
      <c r="G116" s="178"/>
      <c r="H116" s="178"/>
      <c r="I116" s="178"/>
      <c r="J116" s="97" t="s">
        <v>128</v>
      </c>
      <c r="K116" s="97" t="s">
        <v>129</v>
      </c>
      <c r="L116" s="177" t="s">
        <v>130</v>
      </c>
      <c r="M116" s="178"/>
      <c r="N116" s="177" t="s">
        <v>131</v>
      </c>
      <c r="O116" s="178"/>
      <c r="P116" s="178"/>
      <c r="Q116" s="179"/>
      <c r="R116" s="98"/>
      <c r="T116" s="55" t="s">
        <v>132</v>
      </c>
      <c r="U116" s="56" t="s">
        <v>31</v>
      </c>
      <c r="V116" s="56" t="s">
        <v>133</v>
      </c>
      <c r="W116" s="56" t="s">
        <v>134</v>
      </c>
      <c r="X116" s="56" t="s">
        <v>135</v>
      </c>
      <c r="Y116" s="56" t="s">
        <v>136</v>
      </c>
      <c r="Z116" s="56" t="s">
        <v>137</v>
      </c>
      <c r="AA116" s="57" t="s">
        <v>138</v>
      </c>
    </row>
    <row r="117" spans="2:63" s="6" customFormat="1" ht="30" customHeight="1">
      <c r="B117" s="19"/>
      <c r="C117" s="60" t="s">
        <v>93</v>
      </c>
      <c r="N117" s="173">
        <f>$BK$117</f>
        <v>0</v>
      </c>
      <c r="O117" s="138"/>
      <c r="P117" s="138"/>
      <c r="Q117" s="138"/>
      <c r="R117" s="20"/>
      <c r="T117" s="59"/>
      <c r="U117" s="33"/>
      <c r="V117" s="33"/>
      <c r="W117" s="99">
        <f>$W$118+$W$124</f>
        <v>0</v>
      </c>
      <c r="X117" s="33"/>
      <c r="Y117" s="99">
        <f>$Y$118+$Y$124</f>
        <v>0</v>
      </c>
      <c r="Z117" s="33"/>
      <c r="AA117" s="100">
        <f>$AA$118+$AA$124</f>
        <v>0</v>
      </c>
      <c r="AT117" s="6" t="s">
        <v>66</v>
      </c>
      <c r="AU117" s="6" t="s">
        <v>98</v>
      </c>
      <c r="BK117" s="101">
        <f>$BK$118+$BK$124</f>
        <v>0</v>
      </c>
    </row>
    <row r="118" spans="2:63" s="102" customFormat="1" ht="37.5" customHeight="1">
      <c r="B118" s="103"/>
      <c r="D118" s="104" t="s">
        <v>99</v>
      </c>
      <c r="E118" s="104"/>
      <c r="F118" s="104"/>
      <c r="G118" s="104"/>
      <c r="H118" s="104"/>
      <c r="I118" s="104"/>
      <c r="J118" s="104"/>
      <c r="K118" s="104"/>
      <c r="L118" s="104"/>
      <c r="M118" s="104"/>
      <c r="N118" s="169">
        <f>$BK$118</f>
        <v>0</v>
      </c>
      <c r="O118" s="168"/>
      <c r="P118" s="168"/>
      <c r="Q118" s="168"/>
      <c r="R118" s="106"/>
      <c r="T118" s="107"/>
      <c r="W118" s="108">
        <f>$W$119+$W$122</f>
        <v>0</v>
      </c>
      <c r="Y118" s="108">
        <f>$Y$119+$Y$122</f>
        <v>0</v>
      </c>
      <c r="AA118" s="109">
        <f>$AA$119+$AA$122</f>
        <v>0</v>
      </c>
      <c r="AR118" s="105" t="s">
        <v>74</v>
      </c>
      <c r="AT118" s="105" t="s">
        <v>66</v>
      </c>
      <c r="AU118" s="105" t="s">
        <v>67</v>
      </c>
      <c r="AY118" s="105" t="s">
        <v>139</v>
      </c>
      <c r="BK118" s="110">
        <f>$BK$119+$BK$122</f>
        <v>0</v>
      </c>
    </row>
    <row r="119" spans="2:63" s="102" customFormat="1" ht="21" customHeight="1">
      <c r="B119" s="103"/>
      <c r="D119" s="111" t="s">
        <v>100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67">
        <f>$BK$119</f>
        <v>0</v>
      </c>
      <c r="O119" s="168"/>
      <c r="P119" s="168"/>
      <c r="Q119" s="168"/>
      <c r="R119" s="106"/>
      <c r="T119" s="107"/>
      <c r="W119" s="108">
        <f>SUM($W$120:$W$121)</f>
        <v>0</v>
      </c>
      <c r="Y119" s="108">
        <f>SUM($Y$120:$Y$121)</f>
        <v>0</v>
      </c>
      <c r="AA119" s="109">
        <f>SUM($AA$120:$AA$121)</f>
        <v>0</v>
      </c>
      <c r="AR119" s="105" t="s">
        <v>74</v>
      </c>
      <c r="AT119" s="105" t="s">
        <v>66</v>
      </c>
      <c r="AU119" s="105" t="s">
        <v>74</v>
      </c>
      <c r="AY119" s="105" t="s">
        <v>139</v>
      </c>
      <c r="BK119" s="110">
        <f>SUM($BK$120:$BK$121)</f>
        <v>0</v>
      </c>
    </row>
    <row r="120" spans="2:65" s="6" customFormat="1" ht="15.75" customHeight="1">
      <c r="B120" s="19"/>
      <c r="C120" s="112" t="s">
        <v>312</v>
      </c>
      <c r="D120" s="112" t="s">
        <v>140</v>
      </c>
      <c r="E120" s="113"/>
      <c r="F120" s="170" t="s">
        <v>686</v>
      </c>
      <c r="G120" s="171"/>
      <c r="H120" s="171"/>
      <c r="I120" s="171"/>
      <c r="J120" s="114" t="s">
        <v>142</v>
      </c>
      <c r="K120" s="115">
        <v>1.5</v>
      </c>
      <c r="L120" s="172">
        <v>0</v>
      </c>
      <c r="M120" s="171"/>
      <c r="N120" s="172">
        <f>ROUND($L$120*$K$120,3)</f>
        <v>0</v>
      </c>
      <c r="O120" s="171"/>
      <c r="P120" s="171"/>
      <c r="Q120" s="171"/>
      <c r="R120" s="20"/>
      <c r="T120" s="116"/>
      <c r="U120" s="26" t="s">
        <v>34</v>
      </c>
      <c r="V120" s="117">
        <v>0</v>
      </c>
      <c r="W120" s="117">
        <f>$V$120*$K$120</f>
        <v>0</v>
      </c>
      <c r="X120" s="117">
        <v>0</v>
      </c>
      <c r="Y120" s="117">
        <f>$X$120*$K$120</f>
        <v>0</v>
      </c>
      <c r="Z120" s="117">
        <v>0</v>
      </c>
      <c r="AA120" s="118">
        <f>$Z$120*$K$120</f>
        <v>0</v>
      </c>
      <c r="AR120" s="6" t="s">
        <v>143</v>
      </c>
      <c r="AT120" s="6" t="s">
        <v>140</v>
      </c>
      <c r="AU120" s="6" t="s">
        <v>144</v>
      </c>
      <c r="AY120" s="6" t="s">
        <v>139</v>
      </c>
      <c r="BE120" s="119">
        <f>IF($U$120="základná",$N$120,0)</f>
        <v>0</v>
      </c>
      <c r="BF120" s="119">
        <f>IF($U$120="znížená",$N$120,0)</f>
        <v>0</v>
      </c>
      <c r="BG120" s="119">
        <f>IF($U$120="zákl. prenesená",$N$120,0)</f>
        <v>0</v>
      </c>
      <c r="BH120" s="119">
        <f>IF($U$120="zníž. prenesená",$N$120,0)</f>
        <v>0</v>
      </c>
      <c r="BI120" s="119">
        <f>IF($U$120="nulová",$N$120,0)</f>
        <v>0</v>
      </c>
      <c r="BJ120" s="6" t="s">
        <v>144</v>
      </c>
      <c r="BK120" s="120">
        <f>ROUND($L$120*$K$120,3)</f>
        <v>0</v>
      </c>
      <c r="BL120" s="6" t="s">
        <v>143</v>
      </c>
      <c r="BM120" s="6" t="s">
        <v>687</v>
      </c>
    </row>
    <row r="121" spans="2:65" s="6" customFormat="1" ht="27" customHeight="1">
      <c r="B121" s="19"/>
      <c r="C121" s="112" t="s">
        <v>315</v>
      </c>
      <c r="D121" s="112" t="s">
        <v>140</v>
      </c>
      <c r="E121" s="113"/>
      <c r="F121" s="170" t="s">
        <v>181</v>
      </c>
      <c r="G121" s="171"/>
      <c r="H121" s="171"/>
      <c r="I121" s="171"/>
      <c r="J121" s="114" t="s">
        <v>142</v>
      </c>
      <c r="K121" s="115">
        <v>1.3</v>
      </c>
      <c r="L121" s="172">
        <v>0</v>
      </c>
      <c r="M121" s="171"/>
      <c r="N121" s="172">
        <f>ROUND($L$121*$K$121,3)</f>
        <v>0</v>
      </c>
      <c r="O121" s="171"/>
      <c r="P121" s="171"/>
      <c r="Q121" s="171"/>
      <c r="R121" s="20"/>
      <c r="T121" s="116"/>
      <c r="U121" s="26" t="s">
        <v>34</v>
      </c>
      <c r="V121" s="117">
        <v>0</v>
      </c>
      <c r="W121" s="117">
        <f>$V$121*$K$121</f>
        <v>0</v>
      </c>
      <c r="X121" s="117">
        <v>0</v>
      </c>
      <c r="Y121" s="117">
        <f>$X$121*$K$121</f>
        <v>0</v>
      </c>
      <c r="Z121" s="117">
        <v>0</v>
      </c>
      <c r="AA121" s="118">
        <f>$Z$121*$K$121</f>
        <v>0</v>
      </c>
      <c r="AR121" s="6" t="s">
        <v>143</v>
      </c>
      <c r="AT121" s="6" t="s">
        <v>140</v>
      </c>
      <c r="AU121" s="6" t="s">
        <v>144</v>
      </c>
      <c r="AY121" s="6" t="s">
        <v>139</v>
      </c>
      <c r="BE121" s="119">
        <f>IF($U$121="základná",$N$121,0)</f>
        <v>0</v>
      </c>
      <c r="BF121" s="119">
        <f>IF($U$121="znížená",$N$121,0)</f>
        <v>0</v>
      </c>
      <c r="BG121" s="119">
        <f>IF($U$121="zákl. prenesená",$N$121,0)</f>
        <v>0</v>
      </c>
      <c r="BH121" s="119">
        <f>IF($U$121="zníž. prenesená",$N$121,0)</f>
        <v>0</v>
      </c>
      <c r="BI121" s="119">
        <f>IF($U$121="nulová",$N$121,0)</f>
        <v>0</v>
      </c>
      <c r="BJ121" s="6" t="s">
        <v>144</v>
      </c>
      <c r="BK121" s="120">
        <f>ROUND($L$121*$K$121,3)</f>
        <v>0</v>
      </c>
      <c r="BL121" s="6" t="s">
        <v>143</v>
      </c>
      <c r="BM121" s="6" t="s">
        <v>688</v>
      </c>
    </row>
    <row r="122" spans="2:63" s="102" customFormat="1" ht="30.75" customHeight="1">
      <c r="B122" s="103"/>
      <c r="D122" s="111" t="s">
        <v>103</v>
      </c>
      <c r="E122" s="111"/>
      <c r="F122" s="111"/>
      <c r="G122" s="111"/>
      <c r="H122" s="111"/>
      <c r="I122" s="111"/>
      <c r="J122" s="111"/>
      <c r="K122" s="111"/>
      <c r="L122" s="111"/>
      <c r="M122" s="111"/>
      <c r="N122" s="167">
        <f>$BK$122</f>
        <v>0</v>
      </c>
      <c r="O122" s="168"/>
      <c r="P122" s="168"/>
      <c r="Q122" s="168"/>
      <c r="R122" s="106"/>
      <c r="T122" s="107"/>
      <c r="W122" s="108">
        <f>$W$123</f>
        <v>0</v>
      </c>
      <c r="Y122" s="108">
        <f>$Y$123</f>
        <v>0</v>
      </c>
      <c r="AA122" s="109">
        <f>$AA$123</f>
        <v>0</v>
      </c>
      <c r="AR122" s="105" t="s">
        <v>74</v>
      </c>
      <c r="AT122" s="105" t="s">
        <v>66</v>
      </c>
      <c r="AU122" s="105" t="s">
        <v>74</v>
      </c>
      <c r="AY122" s="105" t="s">
        <v>139</v>
      </c>
      <c r="BK122" s="110">
        <f>$BK$123</f>
        <v>0</v>
      </c>
    </row>
    <row r="123" spans="2:65" s="6" customFormat="1" ht="15.75" customHeight="1">
      <c r="B123" s="19"/>
      <c r="C123" s="112" t="s">
        <v>318</v>
      </c>
      <c r="D123" s="112" t="s">
        <v>140</v>
      </c>
      <c r="E123" s="113"/>
      <c r="F123" s="170" t="s">
        <v>689</v>
      </c>
      <c r="G123" s="171"/>
      <c r="H123" s="171"/>
      <c r="I123" s="171"/>
      <c r="J123" s="114" t="s">
        <v>142</v>
      </c>
      <c r="K123" s="115">
        <v>0.2</v>
      </c>
      <c r="L123" s="172">
        <v>0</v>
      </c>
      <c r="M123" s="171"/>
      <c r="N123" s="172">
        <f>ROUND($L$123*$K$123,3)</f>
        <v>0</v>
      </c>
      <c r="O123" s="171"/>
      <c r="P123" s="171"/>
      <c r="Q123" s="171"/>
      <c r="R123" s="20"/>
      <c r="T123" s="116"/>
      <c r="U123" s="26" t="s">
        <v>34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143</v>
      </c>
      <c r="AT123" s="6" t="s">
        <v>140</v>
      </c>
      <c r="AU123" s="6" t="s">
        <v>144</v>
      </c>
      <c r="AY123" s="6" t="s">
        <v>139</v>
      </c>
      <c r="BE123" s="119">
        <f>IF($U$123="základná",$N$123,0)</f>
        <v>0</v>
      </c>
      <c r="BF123" s="119">
        <f>IF($U$123="znížená",$N$123,0)</f>
        <v>0</v>
      </c>
      <c r="BG123" s="119">
        <f>IF($U$123="zákl. prenesená",$N$123,0)</f>
        <v>0</v>
      </c>
      <c r="BH123" s="119">
        <f>IF($U$123="zníž. prenesená",$N$123,0)</f>
        <v>0</v>
      </c>
      <c r="BI123" s="119">
        <f>IF($U$123="nulová",$N$123,0)</f>
        <v>0</v>
      </c>
      <c r="BJ123" s="6" t="s">
        <v>144</v>
      </c>
      <c r="BK123" s="120">
        <f>ROUND($L$123*$K$123,3)</f>
        <v>0</v>
      </c>
      <c r="BL123" s="6" t="s">
        <v>143</v>
      </c>
      <c r="BM123" s="6" t="s">
        <v>690</v>
      </c>
    </row>
    <row r="124" spans="2:63" s="102" customFormat="1" ht="37.5" customHeight="1">
      <c r="B124" s="103"/>
      <c r="D124" s="104" t="s">
        <v>108</v>
      </c>
      <c r="E124" s="104"/>
      <c r="F124" s="104"/>
      <c r="G124" s="104"/>
      <c r="H124" s="104"/>
      <c r="I124" s="104"/>
      <c r="J124" s="104"/>
      <c r="K124" s="104"/>
      <c r="L124" s="104"/>
      <c r="M124" s="104"/>
      <c r="N124" s="169">
        <f>$BK$124</f>
        <v>0</v>
      </c>
      <c r="O124" s="168"/>
      <c r="P124" s="168"/>
      <c r="Q124" s="168"/>
      <c r="R124" s="106"/>
      <c r="T124" s="107"/>
      <c r="W124" s="108">
        <f>$W$125+$W$127+$W$131+$W$138</f>
        <v>0</v>
      </c>
      <c r="Y124" s="108">
        <f>$Y$125+$Y$127+$Y$131+$Y$138</f>
        <v>0</v>
      </c>
      <c r="AA124" s="109">
        <f>$AA$125+$AA$127+$AA$131+$AA$138</f>
        <v>0</v>
      </c>
      <c r="AR124" s="105" t="s">
        <v>144</v>
      </c>
      <c r="AT124" s="105" t="s">
        <v>66</v>
      </c>
      <c r="AU124" s="105" t="s">
        <v>67</v>
      </c>
      <c r="AY124" s="105" t="s">
        <v>139</v>
      </c>
      <c r="BK124" s="110">
        <f>$BK$125+$BK$127+$BK$131+$BK$138</f>
        <v>0</v>
      </c>
    </row>
    <row r="125" spans="2:63" s="102" customFormat="1" ht="21" customHeight="1">
      <c r="B125" s="103"/>
      <c r="D125" s="111" t="s">
        <v>111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67">
        <f>$BK$125</f>
        <v>0</v>
      </c>
      <c r="O125" s="168"/>
      <c r="P125" s="168"/>
      <c r="Q125" s="168"/>
      <c r="R125" s="106"/>
      <c r="T125" s="107"/>
      <c r="W125" s="108">
        <f>$W$126</f>
        <v>0</v>
      </c>
      <c r="Y125" s="108">
        <f>$Y$126</f>
        <v>0</v>
      </c>
      <c r="AA125" s="109">
        <f>$AA$126</f>
        <v>0</v>
      </c>
      <c r="AR125" s="105" t="s">
        <v>144</v>
      </c>
      <c r="AT125" s="105" t="s">
        <v>66</v>
      </c>
      <c r="AU125" s="105" t="s">
        <v>74</v>
      </c>
      <c r="AY125" s="105" t="s">
        <v>139</v>
      </c>
      <c r="BK125" s="110">
        <f>$BK$126</f>
        <v>0</v>
      </c>
    </row>
    <row r="126" spans="2:65" s="6" customFormat="1" ht="15.75" customHeight="1">
      <c r="B126" s="19"/>
      <c r="C126" s="112" t="s">
        <v>691</v>
      </c>
      <c r="D126" s="112" t="s">
        <v>140</v>
      </c>
      <c r="E126" s="113"/>
      <c r="F126" s="170" t="s">
        <v>692</v>
      </c>
      <c r="G126" s="171"/>
      <c r="H126" s="171"/>
      <c r="I126" s="171"/>
      <c r="J126" s="114" t="s">
        <v>693</v>
      </c>
      <c r="K126" s="115">
        <v>1</v>
      </c>
      <c r="L126" s="172">
        <v>0</v>
      </c>
      <c r="M126" s="171"/>
      <c r="N126" s="172">
        <f>ROUND($L$126*$K$126,3)</f>
        <v>0</v>
      </c>
      <c r="O126" s="171"/>
      <c r="P126" s="171"/>
      <c r="Q126" s="171"/>
      <c r="R126" s="20"/>
      <c r="T126" s="116"/>
      <c r="U126" s="26" t="s">
        <v>34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240</v>
      </c>
      <c r="AT126" s="6" t="s">
        <v>140</v>
      </c>
      <c r="AU126" s="6" t="s">
        <v>144</v>
      </c>
      <c r="AY126" s="6" t="s">
        <v>139</v>
      </c>
      <c r="BE126" s="119">
        <f>IF($U$126="základná",$N$126,0)</f>
        <v>0</v>
      </c>
      <c r="BF126" s="119">
        <f>IF($U$126="znížená",$N$126,0)</f>
        <v>0</v>
      </c>
      <c r="BG126" s="119">
        <f>IF($U$126="zákl. prenesená",$N$126,0)</f>
        <v>0</v>
      </c>
      <c r="BH126" s="119">
        <f>IF($U$126="zníž. prenesená",$N$126,0)</f>
        <v>0</v>
      </c>
      <c r="BI126" s="119">
        <f>IF($U$126="nulová",$N$126,0)</f>
        <v>0</v>
      </c>
      <c r="BJ126" s="6" t="s">
        <v>144</v>
      </c>
      <c r="BK126" s="120">
        <f>ROUND($L$126*$K$126,3)</f>
        <v>0</v>
      </c>
      <c r="BL126" s="6" t="s">
        <v>240</v>
      </c>
      <c r="BM126" s="6" t="s">
        <v>694</v>
      </c>
    </row>
    <row r="127" spans="2:63" s="102" customFormat="1" ht="30.75" customHeight="1">
      <c r="B127" s="103"/>
      <c r="D127" s="111" t="s">
        <v>683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67">
        <f>$BK$127</f>
        <v>0</v>
      </c>
      <c r="O127" s="168"/>
      <c r="P127" s="168"/>
      <c r="Q127" s="168"/>
      <c r="R127" s="106"/>
      <c r="T127" s="107"/>
      <c r="W127" s="108">
        <f>SUM($W$128:$W$130)</f>
        <v>0</v>
      </c>
      <c r="Y127" s="108">
        <f>SUM($Y$128:$Y$130)</f>
        <v>0</v>
      </c>
      <c r="AA127" s="109">
        <f>SUM($AA$128:$AA$130)</f>
        <v>0</v>
      </c>
      <c r="AR127" s="105" t="s">
        <v>144</v>
      </c>
      <c r="AT127" s="105" t="s">
        <v>66</v>
      </c>
      <c r="AU127" s="105" t="s">
        <v>74</v>
      </c>
      <c r="AY127" s="105" t="s">
        <v>139</v>
      </c>
      <c r="BK127" s="110">
        <f>SUM($BK$128:$BK$130)</f>
        <v>0</v>
      </c>
    </row>
    <row r="128" spans="2:65" s="6" customFormat="1" ht="27" customHeight="1">
      <c r="B128" s="19"/>
      <c r="C128" s="112" t="s">
        <v>695</v>
      </c>
      <c r="D128" s="112" t="s">
        <v>140</v>
      </c>
      <c r="E128" s="113"/>
      <c r="F128" s="170" t="s">
        <v>696</v>
      </c>
      <c r="G128" s="171"/>
      <c r="H128" s="171"/>
      <c r="I128" s="171"/>
      <c r="J128" s="114" t="s">
        <v>693</v>
      </c>
      <c r="K128" s="115">
        <v>1</v>
      </c>
      <c r="L128" s="172">
        <v>0</v>
      </c>
      <c r="M128" s="171"/>
      <c r="N128" s="172">
        <f>ROUND($L$128*$K$128,3)</f>
        <v>0</v>
      </c>
      <c r="O128" s="171"/>
      <c r="P128" s="171"/>
      <c r="Q128" s="171"/>
      <c r="R128" s="20"/>
      <c r="T128" s="116"/>
      <c r="U128" s="26" t="s">
        <v>34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240</v>
      </c>
      <c r="AT128" s="6" t="s">
        <v>140</v>
      </c>
      <c r="AU128" s="6" t="s">
        <v>144</v>
      </c>
      <c r="AY128" s="6" t="s">
        <v>139</v>
      </c>
      <c r="BE128" s="119">
        <f>IF($U$128="základná",$N$128,0)</f>
        <v>0</v>
      </c>
      <c r="BF128" s="119">
        <f>IF($U$128="znížená",$N$128,0)</f>
        <v>0</v>
      </c>
      <c r="BG128" s="119">
        <f>IF($U$128="zákl. prenesená",$N$128,0)</f>
        <v>0</v>
      </c>
      <c r="BH128" s="119">
        <f>IF($U$128="zníž. prenesená",$N$128,0)</f>
        <v>0</v>
      </c>
      <c r="BI128" s="119">
        <f>IF($U$128="nulová",$N$128,0)</f>
        <v>0</v>
      </c>
      <c r="BJ128" s="6" t="s">
        <v>144</v>
      </c>
      <c r="BK128" s="120">
        <f>ROUND($L$128*$K$128,3)</f>
        <v>0</v>
      </c>
      <c r="BL128" s="6" t="s">
        <v>240</v>
      </c>
      <c r="BM128" s="6" t="s">
        <v>697</v>
      </c>
    </row>
    <row r="129" spans="2:65" s="6" customFormat="1" ht="27" customHeight="1">
      <c r="B129" s="19"/>
      <c r="C129" s="112" t="s">
        <v>330</v>
      </c>
      <c r="D129" s="112" t="s">
        <v>140</v>
      </c>
      <c r="E129" s="113"/>
      <c r="F129" s="170" t="s">
        <v>698</v>
      </c>
      <c r="G129" s="171"/>
      <c r="H129" s="171"/>
      <c r="I129" s="171"/>
      <c r="J129" s="114" t="s">
        <v>693</v>
      </c>
      <c r="K129" s="115">
        <v>1</v>
      </c>
      <c r="L129" s="172">
        <v>0</v>
      </c>
      <c r="M129" s="171"/>
      <c r="N129" s="172">
        <f>ROUND($L$129*$K$129,3)</f>
        <v>0</v>
      </c>
      <c r="O129" s="171"/>
      <c r="P129" s="171"/>
      <c r="Q129" s="171"/>
      <c r="R129" s="20"/>
      <c r="T129" s="116"/>
      <c r="U129" s="26" t="s">
        <v>34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240</v>
      </c>
      <c r="AT129" s="6" t="s">
        <v>140</v>
      </c>
      <c r="AU129" s="6" t="s">
        <v>144</v>
      </c>
      <c r="AY129" s="6" t="s">
        <v>139</v>
      </c>
      <c r="BE129" s="119">
        <f>IF($U$129="základná",$N$129,0)</f>
        <v>0</v>
      </c>
      <c r="BF129" s="119">
        <f>IF($U$129="znížená",$N$129,0)</f>
        <v>0</v>
      </c>
      <c r="BG129" s="119">
        <f>IF($U$129="zákl. prenesená",$N$129,0)</f>
        <v>0</v>
      </c>
      <c r="BH129" s="119">
        <f>IF($U$129="zníž. prenesená",$N$129,0)</f>
        <v>0</v>
      </c>
      <c r="BI129" s="119">
        <f>IF($U$129="nulová",$N$129,0)</f>
        <v>0</v>
      </c>
      <c r="BJ129" s="6" t="s">
        <v>144</v>
      </c>
      <c r="BK129" s="120">
        <f>ROUND($L$129*$K$129,3)</f>
        <v>0</v>
      </c>
      <c r="BL129" s="6" t="s">
        <v>240</v>
      </c>
      <c r="BM129" s="6" t="s">
        <v>699</v>
      </c>
    </row>
    <row r="130" spans="2:65" s="6" customFormat="1" ht="15.75" customHeight="1">
      <c r="B130" s="19"/>
      <c r="C130" s="112" t="s">
        <v>333</v>
      </c>
      <c r="D130" s="112" t="s">
        <v>140</v>
      </c>
      <c r="E130" s="113"/>
      <c r="F130" s="170" t="s">
        <v>700</v>
      </c>
      <c r="G130" s="171"/>
      <c r="H130" s="171"/>
      <c r="I130" s="171"/>
      <c r="J130" s="114" t="s">
        <v>254</v>
      </c>
      <c r="K130" s="115">
        <v>2</v>
      </c>
      <c r="L130" s="172">
        <v>0</v>
      </c>
      <c r="M130" s="171"/>
      <c r="N130" s="172">
        <f>ROUND($L$130*$K$130,3)</f>
        <v>0</v>
      </c>
      <c r="O130" s="171"/>
      <c r="P130" s="171"/>
      <c r="Q130" s="171"/>
      <c r="R130" s="20"/>
      <c r="T130" s="116"/>
      <c r="U130" s="26" t="s">
        <v>34</v>
      </c>
      <c r="V130" s="117">
        <v>0</v>
      </c>
      <c r="W130" s="117">
        <f>$V$130*$K$130</f>
        <v>0</v>
      </c>
      <c r="X130" s="117">
        <v>0</v>
      </c>
      <c r="Y130" s="117">
        <f>$X$130*$K$130</f>
        <v>0</v>
      </c>
      <c r="Z130" s="117">
        <v>0</v>
      </c>
      <c r="AA130" s="118">
        <f>$Z$130*$K$130</f>
        <v>0</v>
      </c>
      <c r="AR130" s="6" t="s">
        <v>240</v>
      </c>
      <c r="AT130" s="6" t="s">
        <v>140</v>
      </c>
      <c r="AU130" s="6" t="s">
        <v>144</v>
      </c>
      <c r="AY130" s="6" t="s">
        <v>139</v>
      </c>
      <c r="BE130" s="119">
        <f>IF($U$130="základná",$N$130,0)</f>
        <v>0</v>
      </c>
      <c r="BF130" s="119">
        <f>IF($U$130="znížená",$N$130,0)</f>
        <v>0</v>
      </c>
      <c r="BG130" s="119">
        <f>IF($U$130="zákl. prenesená",$N$130,0)</f>
        <v>0</v>
      </c>
      <c r="BH130" s="119">
        <f>IF($U$130="zníž. prenesená",$N$130,0)</f>
        <v>0</v>
      </c>
      <c r="BI130" s="119">
        <f>IF($U$130="nulová",$N$130,0)</f>
        <v>0</v>
      </c>
      <c r="BJ130" s="6" t="s">
        <v>144</v>
      </c>
      <c r="BK130" s="120">
        <f>ROUND($L$130*$K$130,3)</f>
        <v>0</v>
      </c>
      <c r="BL130" s="6" t="s">
        <v>240</v>
      </c>
      <c r="BM130" s="6" t="s">
        <v>701</v>
      </c>
    </row>
    <row r="131" spans="2:63" s="102" customFormat="1" ht="30.75" customHeight="1">
      <c r="B131" s="103"/>
      <c r="D131" s="111" t="s">
        <v>684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67">
        <f>$BK$131</f>
        <v>0</v>
      </c>
      <c r="O131" s="168"/>
      <c r="P131" s="168"/>
      <c r="Q131" s="168"/>
      <c r="R131" s="106"/>
      <c r="T131" s="107"/>
      <c r="W131" s="108">
        <f>SUM($W$132:$W$137)</f>
        <v>0</v>
      </c>
      <c r="Y131" s="108">
        <f>SUM($Y$132:$Y$137)</f>
        <v>0</v>
      </c>
      <c r="AA131" s="109">
        <f>SUM($AA$132:$AA$137)</f>
        <v>0</v>
      </c>
      <c r="AR131" s="105" t="s">
        <v>144</v>
      </c>
      <c r="AT131" s="105" t="s">
        <v>66</v>
      </c>
      <c r="AU131" s="105" t="s">
        <v>74</v>
      </c>
      <c r="AY131" s="105" t="s">
        <v>139</v>
      </c>
      <c r="BK131" s="110">
        <f>SUM($BK$132:$BK$137)</f>
        <v>0</v>
      </c>
    </row>
    <row r="132" spans="2:65" s="6" customFormat="1" ht="27" customHeight="1">
      <c r="B132" s="19"/>
      <c r="C132" s="112" t="s">
        <v>336</v>
      </c>
      <c r="D132" s="112" t="s">
        <v>140</v>
      </c>
      <c r="E132" s="113"/>
      <c r="F132" s="170" t="s">
        <v>702</v>
      </c>
      <c r="G132" s="171"/>
      <c r="H132" s="171"/>
      <c r="I132" s="171"/>
      <c r="J132" s="114" t="s">
        <v>693</v>
      </c>
      <c r="K132" s="115">
        <v>1</v>
      </c>
      <c r="L132" s="172">
        <v>0</v>
      </c>
      <c r="M132" s="171"/>
      <c r="N132" s="172">
        <f>ROUND($L$132*$K$132,3)</f>
        <v>0</v>
      </c>
      <c r="O132" s="171"/>
      <c r="P132" s="171"/>
      <c r="Q132" s="171"/>
      <c r="R132" s="20"/>
      <c r="T132" s="116"/>
      <c r="U132" s="26" t="s">
        <v>34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240</v>
      </c>
      <c r="AT132" s="6" t="s">
        <v>140</v>
      </c>
      <c r="AU132" s="6" t="s">
        <v>144</v>
      </c>
      <c r="AY132" s="6" t="s">
        <v>139</v>
      </c>
      <c r="BE132" s="119">
        <f>IF($U$132="základná",$N$132,0)</f>
        <v>0</v>
      </c>
      <c r="BF132" s="119">
        <f>IF($U$132="znížená",$N$132,0)</f>
        <v>0</v>
      </c>
      <c r="BG132" s="119">
        <f>IF($U$132="zákl. prenesená",$N$132,0)</f>
        <v>0</v>
      </c>
      <c r="BH132" s="119">
        <f>IF($U$132="zníž. prenesená",$N$132,0)</f>
        <v>0</v>
      </c>
      <c r="BI132" s="119">
        <f>IF($U$132="nulová",$N$132,0)</f>
        <v>0</v>
      </c>
      <c r="BJ132" s="6" t="s">
        <v>144</v>
      </c>
      <c r="BK132" s="120">
        <f>ROUND($L$132*$K$132,3)</f>
        <v>0</v>
      </c>
      <c r="BL132" s="6" t="s">
        <v>240</v>
      </c>
      <c r="BM132" s="6" t="s">
        <v>703</v>
      </c>
    </row>
    <row r="133" spans="2:65" s="6" customFormat="1" ht="15.75" customHeight="1">
      <c r="B133" s="19"/>
      <c r="C133" s="112" t="s">
        <v>339</v>
      </c>
      <c r="D133" s="112" t="s">
        <v>140</v>
      </c>
      <c r="E133" s="113"/>
      <c r="F133" s="170" t="s">
        <v>704</v>
      </c>
      <c r="G133" s="171"/>
      <c r="H133" s="171"/>
      <c r="I133" s="171"/>
      <c r="J133" s="114" t="s">
        <v>254</v>
      </c>
      <c r="K133" s="115">
        <v>1</v>
      </c>
      <c r="L133" s="172">
        <v>0</v>
      </c>
      <c r="M133" s="171"/>
      <c r="N133" s="172">
        <f>ROUND($L$133*$K$133,3)</f>
        <v>0</v>
      </c>
      <c r="O133" s="171"/>
      <c r="P133" s="171"/>
      <c r="Q133" s="171"/>
      <c r="R133" s="20"/>
      <c r="T133" s="116"/>
      <c r="U133" s="26" t="s">
        <v>34</v>
      </c>
      <c r="V133" s="117">
        <v>0</v>
      </c>
      <c r="W133" s="117">
        <f>$V$133*$K$133</f>
        <v>0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6" t="s">
        <v>240</v>
      </c>
      <c r="AT133" s="6" t="s">
        <v>140</v>
      </c>
      <c r="AU133" s="6" t="s">
        <v>144</v>
      </c>
      <c r="AY133" s="6" t="s">
        <v>139</v>
      </c>
      <c r="BE133" s="119">
        <f>IF($U$133="základná",$N$133,0)</f>
        <v>0</v>
      </c>
      <c r="BF133" s="119">
        <f>IF($U$133="znížená",$N$133,0)</f>
        <v>0</v>
      </c>
      <c r="BG133" s="119">
        <f>IF($U$133="zákl. prenesená",$N$133,0)</f>
        <v>0</v>
      </c>
      <c r="BH133" s="119">
        <f>IF($U$133="zníž. prenesená",$N$133,0)</f>
        <v>0</v>
      </c>
      <c r="BI133" s="119">
        <f>IF($U$133="nulová",$N$133,0)</f>
        <v>0</v>
      </c>
      <c r="BJ133" s="6" t="s">
        <v>144</v>
      </c>
      <c r="BK133" s="120">
        <f>ROUND($L$133*$K$133,3)</f>
        <v>0</v>
      </c>
      <c r="BL133" s="6" t="s">
        <v>240</v>
      </c>
      <c r="BM133" s="6" t="s">
        <v>705</v>
      </c>
    </row>
    <row r="134" spans="2:65" s="6" customFormat="1" ht="27" customHeight="1">
      <c r="B134" s="19"/>
      <c r="C134" s="121" t="s">
        <v>342</v>
      </c>
      <c r="D134" s="121" t="s">
        <v>187</v>
      </c>
      <c r="E134" s="122"/>
      <c r="F134" s="174" t="s">
        <v>706</v>
      </c>
      <c r="G134" s="175"/>
      <c r="H134" s="175"/>
      <c r="I134" s="175"/>
      <c r="J134" s="123" t="s">
        <v>254</v>
      </c>
      <c r="K134" s="124">
        <v>1</v>
      </c>
      <c r="L134" s="176">
        <v>0</v>
      </c>
      <c r="M134" s="175"/>
      <c r="N134" s="176">
        <f>ROUND($L$134*$K$134,3)</f>
        <v>0</v>
      </c>
      <c r="O134" s="171"/>
      <c r="P134" s="171"/>
      <c r="Q134" s="171"/>
      <c r="R134" s="20"/>
      <c r="T134" s="116"/>
      <c r="U134" s="26" t="s">
        <v>34</v>
      </c>
      <c r="V134" s="117">
        <v>0</v>
      </c>
      <c r="W134" s="117">
        <f>$V$134*$K$134</f>
        <v>0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6" t="s">
        <v>318</v>
      </c>
      <c r="AT134" s="6" t="s">
        <v>187</v>
      </c>
      <c r="AU134" s="6" t="s">
        <v>144</v>
      </c>
      <c r="AY134" s="6" t="s">
        <v>139</v>
      </c>
      <c r="BE134" s="119">
        <f>IF($U$134="základná",$N$134,0)</f>
        <v>0</v>
      </c>
      <c r="BF134" s="119">
        <f>IF($U$134="znížená",$N$134,0)</f>
        <v>0</v>
      </c>
      <c r="BG134" s="119">
        <f>IF($U$134="zákl. prenesená",$N$134,0)</f>
        <v>0</v>
      </c>
      <c r="BH134" s="119">
        <f>IF($U$134="zníž. prenesená",$N$134,0)</f>
        <v>0</v>
      </c>
      <c r="BI134" s="119">
        <f>IF($U$134="nulová",$N$134,0)</f>
        <v>0</v>
      </c>
      <c r="BJ134" s="6" t="s">
        <v>144</v>
      </c>
      <c r="BK134" s="120">
        <f>ROUND($L$134*$K$134,3)</f>
        <v>0</v>
      </c>
      <c r="BL134" s="6" t="s">
        <v>240</v>
      </c>
      <c r="BM134" s="6" t="s">
        <v>707</v>
      </c>
    </row>
    <row r="135" spans="2:65" s="6" customFormat="1" ht="15.75" customHeight="1">
      <c r="B135" s="19"/>
      <c r="C135" s="112" t="s">
        <v>345</v>
      </c>
      <c r="D135" s="112" t="s">
        <v>140</v>
      </c>
      <c r="E135" s="113"/>
      <c r="F135" s="170" t="s">
        <v>708</v>
      </c>
      <c r="G135" s="171"/>
      <c r="H135" s="171"/>
      <c r="I135" s="171"/>
      <c r="J135" s="114" t="s">
        <v>254</v>
      </c>
      <c r="K135" s="115">
        <v>1</v>
      </c>
      <c r="L135" s="172">
        <v>0</v>
      </c>
      <c r="M135" s="171"/>
      <c r="N135" s="172">
        <f>ROUND($L$135*$K$135,3)</f>
        <v>0</v>
      </c>
      <c r="O135" s="171"/>
      <c r="P135" s="171"/>
      <c r="Q135" s="171"/>
      <c r="R135" s="20"/>
      <c r="T135" s="116"/>
      <c r="U135" s="26" t="s">
        <v>34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240</v>
      </c>
      <c r="AT135" s="6" t="s">
        <v>140</v>
      </c>
      <c r="AU135" s="6" t="s">
        <v>144</v>
      </c>
      <c r="AY135" s="6" t="s">
        <v>139</v>
      </c>
      <c r="BE135" s="119">
        <f>IF($U$135="základná",$N$135,0)</f>
        <v>0</v>
      </c>
      <c r="BF135" s="119">
        <f>IF($U$135="znížená",$N$135,0)</f>
        <v>0</v>
      </c>
      <c r="BG135" s="119">
        <f>IF($U$135="zákl. prenesená",$N$135,0)</f>
        <v>0</v>
      </c>
      <c r="BH135" s="119">
        <f>IF($U$135="zníž. prenesená",$N$135,0)</f>
        <v>0</v>
      </c>
      <c r="BI135" s="119">
        <f>IF($U$135="nulová",$N$135,0)</f>
        <v>0</v>
      </c>
      <c r="BJ135" s="6" t="s">
        <v>144</v>
      </c>
      <c r="BK135" s="120">
        <f>ROUND($L$135*$K$135,3)</f>
        <v>0</v>
      </c>
      <c r="BL135" s="6" t="s">
        <v>240</v>
      </c>
      <c r="BM135" s="6" t="s">
        <v>709</v>
      </c>
    </row>
    <row r="136" spans="2:65" s="6" customFormat="1" ht="27" customHeight="1">
      <c r="B136" s="19"/>
      <c r="C136" s="112" t="s">
        <v>710</v>
      </c>
      <c r="D136" s="112" t="s">
        <v>140</v>
      </c>
      <c r="E136" s="113"/>
      <c r="F136" s="170" t="s">
        <v>711</v>
      </c>
      <c r="G136" s="171"/>
      <c r="H136" s="171"/>
      <c r="I136" s="171"/>
      <c r="J136" s="114" t="s">
        <v>693</v>
      </c>
      <c r="K136" s="115">
        <v>1</v>
      </c>
      <c r="L136" s="172">
        <v>0</v>
      </c>
      <c r="M136" s="171"/>
      <c r="N136" s="172">
        <f>ROUND($L$136*$K$136,3)</f>
        <v>0</v>
      </c>
      <c r="O136" s="171"/>
      <c r="P136" s="171"/>
      <c r="Q136" s="171"/>
      <c r="R136" s="20"/>
      <c r="T136" s="116"/>
      <c r="U136" s="26" t="s">
        <v>34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240</v>
      </c>
      <c r="AT136" s="6" t="s">
        <v>140</v>
      </c>
      <c r="AU136" s="6" t="s">
        <v>144</v>
      </c>
      <c r="AY136" s="6" t="s">
        <v>139</v>
      </c>
      <c r="BE136" s="119">
        <f>IF($U$136="základná",$N$136,0)</f>
        <v>0</v>
      </c>
      <c r="BF136" s="119">
        <f>IF($U$136="znížená",$N$136,0)</f>
        <v>0</v>
      </c>
      <c r="BG136" s="119">
        <f>IF($U$136="zákl. prenesená",$N$136,0)</f>
        <v>0</v>
      </c>
      <c r="BH136" s="119">
        <f>IF($U$136="zníž. prenesená",$N$136,0)</f>
        <v>0</v>
      </c>
      <c r="BI136" s="119">
        <f>IF($U$136="nulová",$N$136,0)</f>
        <v>0</v>
      </c>
      <c r="BJ136" s="6" t="s">
        <v>144</v>
      </c>
      <c r="BK136" s="120">
        <f>ROUND($L$136*$K$136,3)</f>
        <v>0</v>
      </c>
      <c r="BL136" s="6" t="s">
        <v>240</v>
      </c>
      <c r="BM136" s="6" t="s">
        <v>712</v>
      </c>
    </row>
    <row r="137" spans="2:65" s="6" customFormat="1" ht="27" customHeight="1">
      <c r="B137" s="19"/>
      <c r="C137" s="112" t="s">
        <v>713</v>
      </c>
      <c r="D137" s="112" t="s">
        <v>140</v>
      </c>
      <c r="E137" s="113"/>
      <c r="F137" s="170" t="s">
        <v>714</v>
      </c>
      <c r="G137" s="171"/>
      <c r="H137" s="171"/>
      <c r="I137" s="171"/>
      <c r="J137" s="114" t="s">
        <v>715</v>
      </c>
      <c r="K137" s="115">
        <v>25</v>
      </c>
      <c r="L137" s="172">
        <v>0</v>
      </c>
      <c r="M137" s="171"/>
      <c r="N137" s="172">
        <f>ROUND($L$137*$K$137,3)</f>
        <v>0</v>
      </c>
      <c r="O137" s="171"/>
      <c r="P137" s="171"/>
      <c r="Q137" s="171"/>
      <c r="R137" s="20"/>
      <c r="T137" s="116"/>
      <c r="U137" s="26" t="s">
        <v>34</v>
      </c>
      <c r="V137" s="117">
        <v>0</v>
      </c>
      <c r="W137" s="117">
        <f>$V$137*$K$137</f>
        <v>0</v>
      </c>
      <c r="X137" s="117">
        <v>0</v>
      </c>
      <c r="Y137" s="117">
        <f>$X$137*$K$137</f>
        <v>0</v>
      </c>
      <c r="Z137" s="117">
        <v>0</v>
      </c>
      <c r="AA137" s="118">
        <f>$Z$137*$K$137</f>
        <v>0</v>
      </c>
      <c r="AR137" s="6" t="s">
        <v>240</v>
      </c>
      <c r="AT137" s="6" t="s">
        <v>140</v>
      </c>
      <c r="AU137" s="6" t="s">
        <v>144</v>
      </c>
      <c r="AY137" s="6" t="s">
        <v>139</v>
      </c>
      <c r="BE137" s="119">
        <f>IF($U$137="základná",$N$137,0)</f>
        <v>0</v>
      </c>
      <c r="BF137" s="119">
        <f>IF($U$137="znížená",$N$137,0)</f>
        <v>0</v>
      </c>
      <c r="BG137" s="119">
        <f>IF($U$137="zákl. prenesená",$N$137,0)</f>
        <v>0</v>
      </c>
      <c r="BH137" s="119">
        <f>IF($U$137="zníž. prenesená",$N$137,0)</f>
        <v>0</v>
      </c>
      <c r="BI137" s="119">
        <f>IF($U$137="nulová",$N$137,0)</f>
        <v>0</v>
      </c>
      <c r="BJ137" s="6" t="s">
        <v>144</v>
      </c>
      <c r="BK137" s="120">
        <f>ROUND($L$137*$K$137,3)</f>
        <v>0</v>
      </c>
      <c r="BL137" s="6" t="s">
        <v>240</v>
      </c>
      <c r="BM137" s="6" t="s">
        <v>716</v>
      </c>
    </row>
    <row r="138" spans="2:63" s="102" customFormat="1" ht="30.75" customHeight="1">
      <c r="B138" s="103"/>
      <c r="D138" s="111" t="s">
        <v>685</v>
      </c>
      <c r="E138" s="111"/>
      <c r="F138" s="111"/>
      <c r="G138" s="111"/>
      <c r="H138" s="111"/>
      <c r="I138" s="111"/>
      <c r="J138" s="111"/>
      <c r="K138" s="111"/>
      <c r="L138" s="111"/>
      <c r="M138" s="111"/>
      <c r="N138" s="167">
        <f>$BK$138</f>
        <v>0</v>
      </c>
      <c r="O138" s="168"/>
      <c r="P138" s="168"/>
      <c r="Q138" s="168"/>
      <c r="R138" s="106"/>
      <c r="T138" s="107"/>
      <c r="W138" s="108">
        <f>SUM($W$139:$W$143)</f>
        <v>0</v>
      </c>
      <c r="Y138" s="108">
        <f>SUM($Y$139:$Y$143)</f>
        <v>0</v>
      </c>
      <c r="AA138" s="109">
        <f>SUM($AA$139:$AA$143)</f>
        <v>0</v>
      </c>
      <c r="AR138" s="105" t="s">
        <v>144</v>
      </c>
      <c r="AT138" s="105" t="s">
        <v>66</v>
      </c>
      <c r="AU138" s="105" t="s">
        <v>74</v>
      </c>
      <c r="AY138" s="105" t="s">
        <v>139</v>
      </c>
      <c r="BK138" s="110">
        <f>SUM($BK$139:$BK$143)</f>
        <v>0</v>
      </c>
    </row>
    <row r="139" spans="2:65" s="6" customFormat="1" ht="15.75" customHeight="1">
      <c r="B139" s="19"/>
      <c r="C139" s="112" t="s">
        <v>717</v>
      </c>
      <c r="D139" s="112" t="s">
        <v>140</v>
      </c>
      <c r="E139" s="113"/>
      <c r="F139" s="170" t="s">
        <v>718</v>
      </c>
      <c r="G139" s="171"/>
      <c r="H139" s="171"/>
      <c r="I139" s="171"/>
      <c r="J139" s="114" t="s">
        <v>254</v>
      </c>
      <c r="K139" s="115">
        <v>1</v>
      </c>
      <c r="L139" s="172">
        <v>0</v>
      </c>
      <c r="M139" s="171"/>
      <c r="N139" s="172">
        <f>ROUND($L$139*$K$139,3)</f>
        <v>0</v>
      </c>
      <c r="O139" s="171"/>
      <c r="P139" s="171"/>
      <c r="Q139" s="171"/>
      <c r="R139" s="20"/>
      <c r="T139" s="116"/>
      <c r="U139" s="26" t="s">
        <v>34</v>
      </c>
      <c r="V139" s="117">
        <v>0</v>
      </c>
      <c r="W139" s="117">
        <f>$V$139*$K$139</f>
        <v>0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6" t="s">
        <v>240</v>
      </c>
      <c r="AT139" s="6" t="s">
        <v>140</v>
      </c>
      <c r="AU139" s="6" t="s">
        <v>144</v>
      </c>
      <c r="AY139" s="6" t="s">
        <v>139</v>
      </c>
      <c r="BE139" s="119">
        <f>IF($U$139="základná",$N$139,0)</f>
        <v>0</v>
      </c>
      <c r="BF139" s="119">
        <f>IF($U$139="znížená",$N$139,0)</f>
        <v>0</v>
      </c>
      <c r="BG139" s="119">
        <f>IF($U$139="zákl. prenesená",$N$139,0)</f>
        <v>0</v>
      </c>
      <c r="BH139" s="119">
        <f>IF($U$139="zníž. prenesená",$N$139,0)</f>
        <v>0</v>
      </c>
      <c r="BI139" s="119">
        <f>IF($U$139="nulová",$N$139,0)</f>
        <v>0</v>
      </c>
      <c r="BJ139" s="6" t="s">
        <v>144</v>
      </c>
      <c r="BK139" s="120">
        <f>ROUND($L$139*$K$139,3)</f>
        <v>0</v>
      </c>
      <c r="BL139" s="6" t="s">
        <v>240</v>
      </c>
      <c r="BM139" s="6" t="s">
        <v>719</v>
      </c>
    </row>
    <row r="140" spans="2:65" s="6" customFormat="1" ht="15.75" customHeight="1">
      <c r="B140" s="19"/>
      <c r="C140" s="121" t="s">
        <v>720</v>
      </c>
      <c r="D140" s="121" t="s">
        <v>187</v>
      </c>
      <c r="E140" s="122"/>
      <c r="F140" s="174" t="s">
        <v>721</v>
      </c>
      <c r="G140" s="175"/>
      <c r="H140" s="175"/>
      <c r="I140" s="175"/>
      <c r="J140" s="123" t="s">
        <v>254</v>
      </c>
      <c r="K140" s="124">
        <v>1</v>
      </c>
      <c r="L140" s="176">
        <v>0</v>
      </c>
      <c r="M140" s="175"/>
      <c r="N140" s="176">
        <f>ROUND($L$140*$K$140,3)</f>
        <v>0</v>
      </c>
      <c r="O140" s="171"/>
      <c r="P140" s="171"/>
      <c r="Q140" s="171"/>
      <c r="R140" s="20"/>
      <c r="T140" s="116"/>
      <c r="U140" s="26" t="s">
        <v>34</v>
      </c>
      <c r="V140" s="117">
        <v>0</v>
      </c>
      <c r="W140" s="117">
        <f>$V$140*$K$140</f>
        <v>0</v>
      </c>
      <c r="X140" s="117">
        <v>0</v>
      </c>
      <c r="Y140" s="117">
        <f>$X$140*$K$140</f>
        <v>0</v>
      </c>
      <c r="Z140" s="117">
        <v>0</v>
      </c>
      <c r="AA140" s="118">
        <f>$Z$140*$K$140</f>
        <v>0</v>
      </c>
      <c r="AR140" s="6" t="s">
        <v>318</v>
      </c>
      <c r="AT140" s="6" t="s">
        <v>187</v>
      </c>
      <c r="AU140" s="6" t="s">
        <v>144</v>
      </c>
      <c r="AY140" s="6" t="s">
        <v>139</v>
      </c>
      <c r="BE140" s="119">
        <f>IF($U$140="základná",$N$140,0)</f>
        <v>0</v>
      </c>
      <c r="BF140" s="119">
        <f>IF($U$140="znížená",$N$140,0)</f>
        <v>0</v>
      </c>
      <c r="BG140" s="119">
        <f>IF($U$140="zákl. prenesená",$N$140,0)</f>
        <v>0</v>
      </c>
      <c r="BH140" s="119">
        <f>IF($U$140="zníž. prenesená",$N$140,0)</f>
        <v>0</v>
      </c>
      <c r="BI140" s="119">
        <f>IF($U$140="nulová",$N$140,0)</f>
        <v>0</v>
      </c>
      <c r="BJ140" s="6" t="s">
        <v>144</v>
      </c>
      <c r="BK140" s="120">
        <f>ROUND($L$140*$K$140,3)</f>
        <v>0</v>
      </c>
      <c r="BL140" s="6" t="s">
        <v>240</v>
      </c>
      <c r="BM140" s="6" t="s">
        <v>722</v>
      </c>
    </row>
    <row r="141" spans="2:65" s="6" customFormat="1" ht="39" customHeight="1">
      <c r="B141" s="19"/>
      <c r="C141" s="112" t="s">
        <v>723</v>
      </c>
      <c r="D141" s="112" t="s">
        <v>140</v>
      </c>
      <c r="E141" s="113"/>
      <c r="F141" s="170" t="s">
        <v>724</v>
      </c>
      <c r="G141" s="171"/>
      <c r="H141" s="171"/>
      <c r="I141" s="171"/>
      <c r="J141" s="114" t="s">
        <v>725</v>
      </c>
      <c r="K141" s="115">
        <v>1</v>
      </c>
      <c r="L141" s="172">
        <v>0</v>
      </c>
      <c r="M141" s="171"/>
      <c r="N141" s="172">
        <f>ROUND($L$141*$K$141,3)</f>
        <v>0</v>
      </c>
      <c r="O141" s="171"/>
      <c r="P141" s="171"/>
      <c r="Q141" s="171"/>
      <c r="R141" s="20"/>
      <c r="T141" s="116"/>
      <c r="U141" s="26" t="s">
        <v>34</v>
      </c>
      <c r="V141" s="117">
        <v>0</v>
      </c>
      <c r="W141" s="117">
        <f>$V$141*$K$141</f>
        <v>0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240</v>
      </c>
      <c r="AT141" s="6" t="s">
        <v>140</v>
      </c>
      <c r="AU141" s="6" t="s">
        <v>144</v>
      </c>
      <c r="AY141" s="6" t="s">
        <v>139</v>
      </c>
      <c r="BE141" s="119">
        <f>IF($U$141="základná",$N$141,0)</f>
        <v>0</v>
      </c>
      <c r="BF141" s="119">
        <f>IF($U$141="znížená",$N$141,0)</f>
        <v>0</v>
      </c>
      <c r="BG141" s="119">
        <f>IF($U$141="zákl. prenesená",$N$141,0)</f>
        <v>0</v>
      </c>
      <c r="BH141" s="119">
        <f>IF($U$141="zníž. prenesená",$N$141,0)</f>
        <v>0</v>
      </c>
      <c r="BI141" s="119">
        <f>IF($U$141="nulová",$N$141,0)</f>
        <v>0</v>
      </c>
      <c r="BJ141" s="6" t="s">
        <v>144</v>
      </c>
      <c r="BK141" s="120">
        <f>ROUND($L$141*$K$141,3)</f>
        <v>0</v>
      </c>
      <c r="BL141" s="6" t="s">
        <v>240</v>
      </c>
      <c r="BM141" s="6" t="s">
        <v>726</v>
      </c>
    </row>
    <row r="142" spans="2:65" s="6" customFormat="1" ht="15.75" customHeight="1">
      <c r="B142" s="19"/>
      <c r="C142" s="121" t="s">
        <v>372</v>
      </c>
      <c r="D142" s="121" t="s">
        <v>187</v>
      </c>
      <c r="E142" s="122"/>
      <c r="F142" s="174" t="s">
        <v>727</v>
      </c>
      <c r="G142" s="175"/>
      <c r="H142" s="175"/>
      <c r="I142" s="175"/>
      <c r="J142" s="123" t="s">
        <v>254</v>
      </c>
      <c r="K142" s="124">
        <v>1</v>
      </c>
      <c r="L142" s="176">
        <v>0</v>
      </c>
      <c r="M142" s="175"/>
      <c r="N142" s="176">
        <f>ROUND($L$142*$K$142,3)</f>
        <v>0</v>
      </c>
      <c r="O142" s="171"/>
      <c r="P142" s="171"/>
      <c r="Q142" s="171"/>
      <c r="R142" s="20"/>
      <c r="T142" s="116"/>
      <c r="U142" s="26" t="s">
        <v>34</v>
      </c>
      <c r="V142" s="117">
        <v>0</v>
      </c>
      <c r="W142" s="117">
        <f>$V$142*$K$142</f>
        <v>0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6" t="s">
        <v>318</v>
      </c>
      <c r="AT142" s="6" t="s">
        <v>187</v>
      </c>
      <c r="AU142" s="6" t="s">
        <v>144</v>
      </c>
      <c r="AY142" s="6" t="s">
        <v>139</v>
      </c>
      <c r="BE142" s="119">
        <f>IF($U$142="základná",$N$142,0)</f>
        <v>0</v>
      </c>
      <c r="BF142" s="119">
        <f>IF($U$142="znížená",$N$142,0)</f>
        <v>0</v>
      </c>
      <c r="BG142" s="119">
        <f>IF($U$142="zákl. prenesená",$N$142,0)</f>
        <v>0</v>
      </c>
      <c r="BH142" s="119">
        <f>IF($U$142="zníž. prenesená",$N$142,0)</f>
        <v>0</v>
      </c>
      <c r="BI142" s="119">
        <f>IF($U$142="nulová",$N$142,0)</f>
        <v>0</v>
      </c>
      <c r="BJ142" s="6" t="s">
        <v>144</v>
      </c>
      <c r="BK142" s="120">
        <f>ROUND($L$142*$K$142,3)</f>
        <v>0</v>
      </c>
      <c r="BL142" s="6" t="s">
        <v>240</v>
      </c>
      <c r="BM142" s="6" t="s">
        <v>728</v>
      </c>
    </row>
    <row r="143" spans="2:65" s="6" customFormat="1" ht="27" customHeight="1">
      <c r="B143" s="19"/>
      <c r="C143" s="112" t="s">
        <v>729</v>
      </c>
      <c r="D143" s="112" t="s">
        <v>140</v>
      </c>
      <c r="E143" s="113"/>
      <c r="F143" s="170" t="s">
        <v>730</v>
      </c>
      <c r="G143" s="171"/>
      <c r="H143" s="171"/>
      <c r="I143" s="171"/>
      <c r="J143" s="114" t="s">
        <v>715</v>
      </c>
      <c r="K143" s="115">
        <v>25</v>
      </c>
      <c r="L143" s="172">
        <v>0</v>
      </c>
      <c r="M143" s="171"/>
      <c r="N143" s="172">
        <f>ROUND($L$143*$K$143,3)</f>
        <v>0</v>
      </c>
      <c r="O143" s="171"/>
      <c r="P143" s="171"/>
      <c r="Q143" s="171"/>
      <c r="R143" s="20"/>
      <c r="T143" s="116"/>
      <c r="U143" s="125" t="s">
        <v>34</v>
      </c>
      <c r="V143" s="126">
        <v>0</v>
      </c>
      <c r="W143" s="126">
        <f>$V$143*$K$143</f>
        <v>0</v>
      </c>
      <c r="X143" s="126">
        <v>0</v>
      </c>
      <c r="Y143" s="126">
        <f>$X$143*$K$143</f>
        <v>0</v>
      </c>
      <c r="Z143" s="126">
        <v>0</v>
      </c>
      <c r="AA143" s="127">
        <f>$Z$143*$K$143</f>
        <v>0</v>
      </c>
      <c r="AR143" s="6" t="s">
        <v>240</v>
      </c>
      <c r="AT143" s="6" t="s">
        <v>140</v>
      </c>
      <c r="AU143" s="6" t="s">
        <v>144</v>
      </c>
      <c r="AY143" s="6" t="s">
        <v>139</v>
      </c>
      <c r="BE143" s="119">
        <f>IF($U$143="základná",$N$143,0)</f>
        <v>0</v>
      </c>
      <c r="BF143" s="119">
        <f>IF($U$143="znížená",$N$143,0)</f>
        <v>0</v>
      </c>
      <c r="BG143" s="119">
        <f>IF($U$143="zákl. prenesená",$N$143,0)</f>
        <v>0</v>
      </c>
      <c r="BH143" s="119">
        <f>IF($U$143="zníž. prenesená",$N$143,0)</f>
        <v>0</v>
      </c>
      <c r="BI143" s="119">
        <f>IF($U$143="nulová",$N$143,0)</f>
        <v>0</v>
      </c>
      <c r="BJ143" s="6" t="s">
        <v>144</v>
      </c>
      <c r="BK143" s="120">
        <f>ROUND($L$143*$K$143,3)</f>
        <v>0</v>
      </c>
      <c r="BL143" s="6" t="s">
        <v>240</v>
      </c>
      <c r="BM143" s="6" t="s">
        <v>731</v>
      </c>
    </row>
    <row r="144" spans="2:18" s="6" customFormat="1" ht="7.5" customHeight="1">
      <c r="B144" s="41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3"/>
    </row>
    <row r="337" s="2" customFormat="1" ht="14.25" customHeight="1"/>
  </sheetData>
  <sheetProtection/>
  <mergeCells count="12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L121:M121"/>
    <mergeCell ref="N121:Q121"/>
    <mergeCell ref="F123:I123"/>
    <mergeCell ref="L123:M123"/>
    <mergeCell ref="N123:Q123"/>
    <mergeCell ref="F126:I126"/>
    <mergeCell ref="L126:M126"/>
    <mergeCell ref="N126:Q126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41:I141"/>
    <mergeCell ref="L141:M141"/>
    <mergeCell ref="N141:Q141"/>
    <mergeCell ref="F137:I137"/>
    <mergeCell ref="L137:M137"/>
    <mergeCell ref="N137:Q137"/>
    <mergeCell ref="F139:I139"/>
    <mergeCell ref="L139:M139"/>
    <mergeCell ref="N139:Q139"/>
    <mergeCell ref="N125:Q12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N127:Q127"/>
    <mergeCell ref="N131:Q131"/>
    <mergeCell ref="N138:Q138"/>
    <mergeCell ref="H1:K1"/>
    <mergeCell ref="S2:AC2"/>
    <mergeCell ref="N117:Q117"/>
    <mergeCell ref="N118:Q118"/>
    <mergeCell ref="N119:Q119"/>
    <mergeCell ref="N122:Q122"/>
    <mergeCell ref="N124:Q124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6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M23" sqref="M2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3"/>
      <c r="B1" s="130"/>
      <c r="C1" s="130"/>
      <c r="D1" s="131" t="s">
        <v>1</v>
      </c>
      <c r="E1" s="130"/>
      <c r="F1" s="132" t="s">
        <v>789</v>
      </c>
      <c r="G1" s="132"/>
      <c r="H1" s="166" t="s">
        <v>790</v>
      </c>
      <c r="I1" s="166"/>
      <c r="J1" s="166"/>
      <c r="K1" s="166"/>
      <c r="L1" s="132" t="s">
        <v>791</v>
      </c>
      <c r="M1" s="130"/>
      <c r="N1" s="130"/>
      <c r="O1" s="131" t="s">
        <v>89</v>
      </c>
      <c r="P1" s="130"/>
      <c r="Q1" s="130"/>
      <c r="R1" s="130"/>
      <c r="S1" s="132" t="s">
        <v>792</v>
      </c>
      <c r="T1" s="132"/>
      <c r="U1" s="133"/>
      <c r="V1" s="13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3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134" t="s">
        <v>5</v>
      </c>
      <c r="T2" s="135"/>
      <c r="U2" s="135"/>
      <c r="V2" s="135"/>
      <c r="W2" s="135"/>
      <c r="X2" s="135"/>
      <c r="Y2" s="135"/>
      <c r="Z2" s="135"/>
      <c r="AA2" s="135"/>
      <c r="AB2" s="135"/>
      <c r="AC2" s="135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67</v>
      </c>
    </row>
    <row r="4" spans="2:46" s="2" customFormat="1" ht="37.5" customHeight="1">
      <c r="B4" s="10"/>
      <c r="C4" s="159" t="s">
        <v>90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12</v>
      </c>
      <c r="F6" s="180" t="str">
        <f>'Rekapitulácia stavby'!$K$6</f>
        <v>DOM SMUTKU alt.1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R6" s="11"/>
    </row>
    <row r="7" spans="2:18" s="6" customFormat="1" ht="33.75" customHeight="1">
      <c r="B7" s="19"/>
      <c r="D7" s="15" t="s">
        <v>91</v>
      </c>
      <c r="F7" s="164" t="s">
        <v>732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14</v>
      </c>
      <c r="F8" s="14"/>
      <c r="M8" s="16" t="s">
        <v>15</v>
      </c>
      <c r="O8" s="14"/>
      <c r="R8" s="20"/>
    </row>
    <row r="9" spans="2:18" s="6" customFormat="1" ht="15" customHeight="1">
      <c r="B9" s="19"/>
      <c r="D9" s="16" t="s">
        <v>16</v>
      </c>
      <c r="F9" s="14" t="s">
        <v>17</v>
      </c>
      <c r="M9" s="16" t="s">
        <v>18</v>
      </c>
      <c r="O9" s="181"/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19</v>
      </c>
      <c r="M11" s="16" t="s">
        <v>20</v>
      </c>
      <c r="O11" s="146">
        <f>IF('Rekapitulácia stavby'!$AN$10="","",'Rekapitulácia stavby'!$AN$10)</f>
      </c>
      <c r="P11" s="138"/>
      <c r="R11" s="20"/>
    </row>
    <row r="12" spans="2:18" s="6" customFormat="1" ht="18.75" customHeight="1">
      <c r="B12" s="19"/>
      <c r="E12" s="14" t="str">
        <f>IF('Rekapitulácia stavby'!$E$11="","",'Rekapitulácia stavby'!$E$11)</f>
        <v> </v>
      </c>
      <c r="M12" s="16" t="s">
        <v>21</v>
      </c>
      <c r="O12" s="146">
        <f>IF('Rekapitulácia stavby'!$AN$11="","",'Rekapitulácia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22</v>
      </c>
      <c r="M14" s="16" t="s">
        <v>20</v>
      </c>
      <c r="O14" s="146">
        <f>IF('Rekapitulácia stavby'!$AN$13="","",'Rekapitulácia stavby'!$AN$13)</f>
      </c>
      <c r="P14" s="138"/>
      <c r="R14" s="20"/>
    </row>
    <row r="15" spans="2:18" s="6" customFormat="1" ht="18.75" customHeight="1">
      <c r="B15" s="19"/>
      <c r="E15" s="14" t="str">
        <f>IF('Rekapitulácia stavby'!$E$14="","",'Rekapitulácia stavby'!$E$14)</f>
        <v> </v>
      </c>
      <c r="M15" s="16" t="s">
        <v>21</v>
      </c>
      <c r="O15" s="146">
        <f>IF('Rekapitulácia stavby'!$AN$14="","",'Rekapitulácia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23</v>
      </c>
      <c r="M17" s="16" t="s">
        <v>20</v>
      </c>
      <c r="O17" s="146">
        <f>IF('Rekapitulácia stavby'!$AN$16="","",'Rekapitulácia stavby'!$AN$16)</f>
      </c>
      <c r="P17" s="138"/>
      <c r="R17" s="20"/>
    </row>
    <row r="18" spans="2:18" s="6" customFormat="1" ht="18.75" customHeight="1">
      <c r="B18" s="19"/>
      <c r="E18" s="14" t="str">
        <f>IF('Rekapitulácia stavby'!$E$17="","",'Rekapitulácia stavby'!$E$17)</f>
        <v> </v>
      </c>
      <c r="M18" s="16" t="s">
        <v>21</v>
      </c>
      <c r="O18" s="146">
        <f>IF('Rekapitulácia stavby'!$AN$17="","",'Rekapitulácia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26</v>
      </c>
      <c r="M20" s="16" t="s">
        <v>20</v>
      </c>
      <c r="O20" s="146">
        <f>IF('Rekapitulácia stavby'!$AN$19="","",'Rekapitulácia stavby'!$AN$19)</f>
      </c>
      <c r="P20" s="138"/>
      <c r="R20" s="20"/>
    </row>
    <row r="21" spans="2:18" s="6" customFormat="1" ht="18.75" customHeight="1">
      <c r="B21" s="19"/>
      <c r="E21" s="14" t="str">
        <f>IF('Rekapitulácia stavby'!$E$20="","",'Rekapitulácia stavby'!$E$20)</f>
        <v> </v>
      </c>
      <c r="M21" s="16" t="s">
        <v>21</v>
      </c>
      <c r="O21" s="146">
        <f>IF('Rekapitulácia stavby'!$AN$20="","",'Rekapitulácia stavby'!$AN$20)</f>
      </c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27</v>
      </c>
      <c r="R23" s="20"/>
    </row>
    <row r="24" spans="2:18" s="79" customFormat="1" ht="15.75" customHeight="1">
      <c r="B24" s="80"/>
      <c r="E24" s="165"/>
      <c r="F24" s="187"/>
      <c r="G24" s="187"/>
      <c r="H24" s="187"/>
      <c r="I24" s="187"/>
      <c r="J24" s="187"/>
      <c r="K24" s="187"/>
      <c r="L24" s="187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93</v>
      </c>
      <c r="M27" s="160">
        <f>$N$88</f>
        <v>0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94</v>
      </c>
      <c r="M28" s="160">
        <f>$N$93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30</v>
      </c>
      <c r="M30" s="188">
        <f>ROUND($M$27+$M$28,2)</f>
        <v>0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31</v>
      </c>
      <c r="E32" s="24" t="s">
        <v>32</v>
      </c>
      <c r="F32" s="25">
        <v>0.2</v>
      </c>
      <c r="G32" s="84" t="s">
        <v>33</v>
      </c>
      <c r="H32" s="186">
        <f>ROUND((SUM($BE$93:$BE$94)+SUM($BE$112:$BE$136)),2)</f>
        <v>0</v>
      </c>
      <c r="I32" s="138"/>
      <c r="J32" s="138"/>
      <c r="M32" s="186">
        <f>ROUND(ROUND((SUM($BE$93:$BE$94)+SUM($BE$112:$BE$136)),2)*$F$32,2)</f>
        <v>0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34</v>
      </c>
      <c r="F33" s="25">
        <v>0.2</v>
      </c>
      <c r="G33" s="84" t="s">
        <v>33</v>
      </c>
      <c r="H33" s="186">
        <f>ROUND((SUM($BF$93:$BF$94)+SUM($BF$112:$BF$136)),2)</f>
        <v>0</v>
      </c>
      <c r="I33" s="138"/>
      <c r="J33" s="138"/>
      <c r="M33" s="186">
        <f>ROUND(ROUND((SUM($BF$93:$BF$94)+SUM($BF$112:$BF$136)),2)*$F$33,2)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35</v>
      </c>
      <c r="F34" s="25">
        <v>0.2</v>
      </c>
      <c r="G34" s="84" t="s">
        <v>33</v>
      </c>
      <c r="H34" s="186">
        <f>ROUND((SUM($BG$93:$BG$94)+SUM($BG$112:$BG$136)),2)</f>
        <v>0</v>
      </c>
      <c r="I34" s="138"/>
      <c r="J34" s="138"/>
      <c r="M34" s="186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36</v>
      </c>
      <c r="F35" s="25">
        <v>0.2</v>
      </c>
      <c r="G35" s="84" t="s">
        <v>33</v>
      </c>
      <c r="H35" s="186">
        <f>ROUND((SUM($BH$93:$BH$94)+SUM($BH$112:$BH$136)),2)</f>
        <v>0</v>
      </c>
      <c r="I35" s="138"/>
      <c r="J35" s="138"/>
      <c r="M35" s="186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37</v>
      </c>
      <c r="F36" s="25">
        <v>0</v>
      </c>
      <c r="G36" s="84" t="s">
        <v>33</v>
      </c>
      <c r="H36" s="186">
        <f>ROUND((SUM($BI$93:$BI$94)+SUM($BI$112:$BI$136)),2)</f>
        <v>0</v>
      </c>
      <c r="I36" s="138"/>
      <c r="J36" s="138"/>
      <c r="M36" s="186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38</v>
      </c>
      <c r="E38" s="30"/>
      <c r="F38" s="30"/>
      <c r="G38" s="85" t="s">
        <v>39</v>
      </c>
      <c r="H38" s="31" t="s">
        <v>40</v>
      </c>
      <c r="I38" s="30"/>
      <c r="J38" s="30"/>
      <c r="K38" s="30"/>
      <c r="L38" s="158">
        <f>SUM($M$30:$M$36)</f>
        <v>0</v>
      </c>
      <c r="M38" s="151"/>
      <c r="N38" s="151"/>
      <c r="O38" s="151"/>
      <c r="P38" s="153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41</v>
      </c>
      <c r="E50" s="33"/>
      <c r="F50" s="33"/>
      <c r="G50" s="33"/>
      <c r="H50" s="34"/>
      <c r="J50" s="32" t="s">
        <v>42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43</v>
      </c>
      <c r="E59" s="38"/>
      <c r="F59" s="38"/>
      <c r="G59" s="39" t="s">
        <v>44</v>
      </c>
      <c r="H59" s="40"/>
      <c r="J59" s="37" t="s">
        <v>43</v>
      </c>
      <c r="K59" s="38"/>
      <c r="L59" s="38"/>
      <c r="M59" s="38"/>
      <c r="N59" s="39" t="s">
        <v>44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45</v>
      </c>
      <c r="E61" s="33"/>
      <c r="F61" s="33"/>
      <c r="G61" s="33"/>
      <c r="H61" s="34"/>
      <c r="J61" s="32" t="s">
        <v>46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43</v>
      </c>
      <c r="E70" s="38"/>
      <c r="F70" s="38"/>
      <c r="G70" s="39" t="s">
        <v>44</v>
      </c>
      <c r="H70" s="40"/>
      <c r="J70" s="37" t="s">
        <v>43</v>
      </c>
      <c r="K70" s="38"/>
      <c r="L70" s="38"/>
      <c r="M70" s="38"/>
      <c r="N70" s="39" t="s">
        <v>44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9" t="s">
        <v>95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12</v>
      </c>
      <c r="F78" s="180" t="str">
        <f>$F$6</f>
        <v>DOM SMUTKU alt.1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91</v>
      </c>
      <c r="F79" s="145" t="str">
        <f>$F$7</f>
        <v>03 - Elektroinštalacia, Vykurovanie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16</v>
      </c>
      <c r="F81" s="14" t="str">
        <f>$F$9</f>
        <v> </v>
      </c>
      <c r="K81" s="16" t="s">
        <v>18</v>
      </c>
      <c r="M81" s="181">
        <f>IF($O$9="","",$O$9)</f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19</v>
      </c>
      <c r="F83" s="14" t="str">
        <f>$E$12</f>
        <v> </v>
      </c>
      <c r="K83" s="16" t="s">
        <v>23</v>
      </c>
      <c r="M83" s="146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22</v>
      </c>
      <c r="F84" s="14" t="str">
        <f>IF($E$15="","",$E$15)</f>
        <v> </v>
      </c>
      <c r="K84" s="16" t="s">
        <v>26</v>
      </c>
      <c r="M84" s="146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5"/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5" t="s">
        <v>96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97</v>
      </c>
      <c r="N88" s="136">
        <f>$N$112</f>
        <v>0</v>
      </c>
      <c r="O88" s="138"/>
      <c r="P88" s="138"/>
      <c r="Q88" s="138"/>
      <c r="R88" s="20"/>
      <c r="AU88" s="6" t="s">
        <v>98</v>
      </c>
    </row>
    <row r="89" spans="2:18" s="65" customFormat="1" ht="25.5" customHeight="1">
      <c r="B89" s="86"/>
      <c r="D89" s="87" t="s">
        <v>733</v>
      </c>
      <c r="N89" s="184">
        <f>$N$113</f>
        <v>0</v>
      </c>
      <c r="O89" s="183"/>
      <c r="P89" s="183"/>
      <c r="Q89" s="183"/>
      <c r="R89" s="88"/>
    </row>
    <row r="90" spans="2:18" s="65" customFormat="1" ht="25.5" customHeight="1">
      <c r="B90" s="86"/>
      <c r="D90" s="87" t="s">
        <v>734</v>
      </c>
      <c r="N90" s="184">
        <f>$N$127</f>
        <v>0</v>
      </c>
      <c r="O90" s="183"/>
      <c r="P90" s="183"/>
      <c r="Q90" s="183"/>
      <c r="R90" s="88"/>
    </row>
    <row r="91" spans="2:18" s="65" customFormat="1" ht="25.5" customHeight="1">
      <c r="B91" s="86"/>
      <c r="D91" s="87" t="s">
        <v>735</v>
      </c>
      <c r="N91" s="184">
        <f>$N$130</f>
        <v>0</v>
      </c>
      <c r="O91" s="183"/>
      <c r="P91" s="183"/>
      <c r="Q91" s="183"/>
      <c r="R91" s="88"/>
    </row>
    <row r="92" spans="2:18" s="6" customFormat="1" ht="22.5" customHeight="1">
      <c r="B92" s="19"/>
      <c r="R92" s="20"/>
    </row>
    <row r="93" spans="2:21" s="6" customFormat="1" ht="30" customHeight="1">
      <c r="B93" s="19"/>
      <c r="C93" s="60" t="s">
        <v>123</v>
      </c>
      <c r="N93" s="136">
        <v>0</v>
      </c>
      <c r="O93" s="138"/>
      <c r="P93" s="138"/>
      <c r="Q93" s="138"/>
      <c r="R93" s="20"/>
      <c r="T93" s="92"/>
      <c r="U93" s="93" t="s">
        <v>31</v>
      </c>
    </row>
    <row r="94" spans="2:18" s="6" customFormat="1" ht="18.75" customHeight="1">
      <c r="B94" s="19"/>
      <c r="R94" s="20"/>
    </row>
    <row r="95" spans="2:18" s="6" customFormat="1" ht="30" customHeight="1">
      <c r="B95" s="19"/>
      <c r="C95" s="78" t="s">
        <v>88</v>
      </c>
      <c r="D95" s="28"/>
      <c r="E95" s="28"/>
      <c r="F95" s="28"/>
      <c r="G95" s="28"/>
      <c r="H95" s="28"/>
      <c r="I95" s="28"/>
      <c r="J95" s="28"/>
      <c r="K95" s="28"/>
      <c r="L95" s="139">
        <f>ROUND(SUM($N$88+$N$93),2)</f>
        <v>0</v>
      </c>
      <c r="M95" s="140"/>
      <c r="N95" s="140"/>
      <c r="O95" s="140"/>
      <c r="P95" s="140"/>
      <c r="Q95" s="140"/>
      <c r="R95" s="20"/>
    </row>
    <row r="96" spans="2:18" s="6" customFormat="1" ht="7.5" customHeight="1"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3"/>
    </row>
    <row r="100" spans="2:18" s="6" customFormat="1" ht="7.5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/>
    </row>
    <row r="101" spans="2:18" s="6" customFormat="1" ht="37.5" customHeight="1">
      <c r="B101" s="19"/>
      <c r="C101" s="159" t="s">
        <v>124</v>
      </c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20"/>
    </row>
    <row r="102" spans="2:18" s="6" customFormat="1" ht="7.5" customHeight="1">
      <c r="B102" s="19"/>
      <c r="R102" s="20"/>
    </row>
    <row r="103" spans="2:18" s="6" customFormat="1" ht="30.75" customHeight="1">
      <c r="B103" s="19"/>
      <c r="C103" s="16" t="s">
        <v>12</v>
      </c>
      <c r="F103" s="180" t="str">
        <f>$F$6</f>
        <v>DOM SMUTKU alt.1</v>
      </c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R103" s="20"/>
    </row>
    <row r="104" spans="2:18" s="6" customFormat="1" ht="37.5" customHeight="1">
      <c r="B104" s="19"/>
      <c r="C104" s="49" t="s">
        <v>91</v>
      </c>
      <c r="F104" s="145" t="str">
        <f>$F$7</f>
        <v>03 - Elektroinštalacia, Vykurovanie</v>
      </c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R104" s="20"/>
    </row>
    <row r="105" spans="2:18" s="6" customFormat="1" ht="7.5" customHeight="1">
      <c r="B105" s="19"/>
      <c r="R105" s="20"/>
    </row>
    <row r="106" spans="2:18" s="6" customFormat="1" ht="18.75" customHeight="1">
      <c r="B106" s="19"/>
      <c r="C106" s="16" t="s">
        <v>16</v>
      </c>
      <c r="F106" s="14" t="str">
        <f>$F$9</f>
        <v> </v>
      </c>
      <c r="K106" s="16" t="s">
        <v>18</v>
      </c>
      <c r="M106" s="181">
        <f>IF($O$9="","",$O$9)</f>
      </c>
      <c r="N106" s="138"/>
      <c r="O106" s="138"/>
      <c r="P106" s="138"/>
      <c r="R106" s="20"/>
    </row>
    <row r="107" spans="2:18" s="6" customFormat="1" ht="7.5" customHeight="1">
      <c r="B107" s="19"/>
      <c r="R107" s="20"/>
    </row>
    <row r="108" spans="2:18" s="6" customFormat="1" ht="15.75" customHeight="1">
      <c r="B108" s="19"/>
      <c r="C108" s="16" t="s">
        <v>19</v>
      </c>
      <c r="F108" s="14" t="str">
        <f>$E$12</f>
        <v> </v>
      </c>
      <c r="K108" s="16" t="s">
        <v>23</v>
      </c>
      <c r="M108" s="146" t="str">
        <f>$E$18</f>
        <v> </v>
      </c>
      <c r="N108" s="138"/>
      <c r="O108" s="138"/>
      <c r="P108" s="138"/>
      <c r="Q108" s="138"/>
      <c r="R108" s="20"/>
    </row>
    <row r="109" spans="2:18" s="6" customFormat="1" ht="15" customHeight="1">
      <c r="B109" s="19"/>
      <c r="C109" s="16" t="s">
        <v>22</v>
      </c>
      <c r="F109" s="14" t="str">
        <f>IF($E$15="","",$E$15)</f>
        <v> </v>
      </c>
      <c r="K109" s="16" t="s">
        <v>26</v>
      </c>
      <c r="M109" s="146" t="str">
        <f>$E$21</f>
        <v> </v>
      </c>
      <c r="N109" s="138"/>
      <c r="O109" s="138"/>
      <c r="P109" s="138"/>
      <c r="Q109" s="138"/>
      <c r="R109" s="20"/>
    </row>
    <row r="110" spans="2:18" s="6" customFormat="1" ht="11.25" customHeight="1">
      <c r="B110" s="19"/>
      <c r="R110" s="20"/>
    </row>
    <row r="111" spans="2:27" s="94" customFormat="1" ht="30" customHeight="1">
      <c r="B111" s="95"/>
      <c r="C111" s="96" t="s">
        <v>125</v>
      </c>
      <c r="D111" s="97" t="s">
        <v>126</v>
      </c>
      <c r="E111" s="97"/>
      <c r="F111" s="177" t="s">
        <v>127</v>
      </c>
      <c r="G111" s="178"/>
      <c r="H111" s="178"/>
      <c r="I111" s="178"/>
      <c r="J111" s="97" t="s">
        <v>128</v>
      </c>
      <c r="K111" s="97" t="s">
        <v>129</v>
      </c>
      <c r="L111" s="177" t="s">
        <v>130</v>
      </c>
      <c r="M111" s="178"/>
      <c r="N111" s="177" t="s">
        <v>131</v>
      </c>
      <c r="O111" s="178"/>
      <c r="P111" s="178"/>
      <c r="Q111" s="179"/>
      <c r="R111" s="98"/>
      <c r="T111" s="55" t="s">
        <v>132</v>
      </c>
      <c r="U111" s="56" t="s">
        <v>31</v>
      </c>
      <c r="V111" s="56" t="s">
        <v>133</v>
      </c>
      <c r="W111" s="56" t="s">
        <v>134</v>
      </c>
      <c r="X111" s="56" t="s">
        <v>135</v>
      </c>
      <c r="Y111" s="56" t="s">
        <v>136</v>
      </c>
      <c r="Z111" s="56" t="s">
        <v>137</v>
      </c>
      <c r="AA111" s="57" t="s">
        <v>138</v>
      </c>
    </row>
    <row r="112" spans="2:63" s="6" customFormat="1" ht="30" customHeight="1">
      <c r="B112" s="19"/>
      <c r="C112" s="60" t="s">
        <v>93</v>
      </c>
      <c r="N112" s="173">
        <f>$BK$112</f>
        <v>0</v>
      </c>
      <c r="O112" s="138"/>
      <c r="P112" s="138"/>
      <c r="Q112" s="138"/>
      <c r="R112" s="20"/>
      <c r="T112" s="59"/>
      <c r="U112" s="33"/>
      <c r="V112" s="33"/>
      <c r="W112" s="99">
        <f>$W$113+$W$127+$W$130</f>
        <v>0</v>
      </c>
      <c r="X112" s="33"/>
      <c r="Y112" s="99">
        <f>$Y$113+$Y$127+$Y$130</f>
        <v>0</v>
      </c>
      <c r="Z112" s="33"/>
      <c r="AA112" s="100">
        <f>$AA$113+$AA$127+$AA$130</f>
        <v>0</v>
      </c>
      <c r="AT112" s="6" t="s">
        <v>66</v>
      </c>
      <c r="AU112" s="6" t="s">
        <v>98</v>
      </c>
      <c r="BK112" s="101">
        <f>$BK$113+$BK$127+$BK$130</f>
        <v>0</v>
      </c>
    </row>
    <row r="113" spans="2:63" s="102" customFormat="1" ht="37.5" customHeight="1">
      <c r="B113" s="103"/>
      <c r="D113" s="104" t="s">
        <v>733</v>
      </c>
      <c r="E113" s="104"/>
      <c r="F113" s="104"/>
      <c r="G113" s="104"/>
      <c r="H113" s="104"/>
      <c r="I113" s="104"/>
      <c r="J113" s="104"/>
      <c r="K113" s="104"/>
      <c r="L113" s="104"/>
      <c r="M113" s="104"/>
      <c r="N113" s="169">
        <f>$BK$113</f>
        <v>0</v>
      </c>
      <c r="O113" s="168"/>
      <c r="P113" s="168"/>
      <c r="Q113" s="168"/>
      <c r="R113" s="106"/>
      <c r="T113" s="107"/>
      <c r="W113" s="108">
        <f>SUM($W$114:$W$126)</f>
        <v>0</v>
      </c>
      <c r="Y113" s="108">
        <f>SUM($Y$114:$Y$126)</f>
        <v>0</v>
      </c>
      <c r="AA113" s="109">
        <f>SUM($AA$114:$AA$126)</f>
        <v>0</v>
      </c>
      <c r="AR113" s="105" t="s">
        <v>74</v>
      </c>
      <c r="AT113" s="105" t="s">
        <v>66</v>
      </c>
      <c r="AU113" s="105" t="s">
        <v>67</v>
      </c>
      <c r="AY113" s="105" t="s">
        <v>139</v>
      </c>
      <c r="BK113" s="110">
        <f>SUM($BK$114:$BK$126)</f>
        <v>0</v>
      </c>
    </row>
    <row r="114" spans="2:65" s="6" customFormat="1" ht="39" customHeight="1">
      <c r="B114" s="19"/>
      <c r="C114" s="112" t="s">
        <v>190</v>
      </c>
      <c r="D114" s="112" t="s">
        <v>140</v>
      </c>
      <c r="E114" s="113"/>
      <c r="F114" s="170" t="s">
        <v>736</v>
      </c>
      <c r="G114" s="171"/>
      <c r="H114" s="171"/>
      <c r="I114" s="171"/>
      <c r="J114" s="114" t="s">
        <v>254</v>
      </c>
      <c r="K114" s="115">
        <v>3</v>
      </c>
      <c r="L114" s="172">
        <v>0</v>
      </c>
      <c r="M114" s="171"/>
      <c r="N114" s="172">
        <f>ROUND($L$114*$K$114,3)</f>
        <v>0</v>
      </c>
      <c r="O114" s="171"/>
      <c r="P114" s="171"/>
      <c r="Q114" s="171"/>
      <c r="R114" s="20"/>
      <c r="T114" s="116"/>
      <c r="U114" s="26" t="s">
        <v>34</v>
      </c>
      <c r="V114" s="117">
        <v>0</v>
      </c>
      <c r="W114" s="117">
        <f>$V$114*$K$114</f>
        <v>0</v>
      </c>
      <c r="X114" s="117">
        <v>0</v>
      </c>
      <c r="Y114" s="117">
        <f>$X$114*$K$114</f>
        <v>0</v>
      </c>
      <c r="Z114" s="117">
        <v>0</v>
      </c>
      <c r="AA114" s="118">
        <f>$Z$114*$K$114</f>
        <v>0</v>
      </c>
      <c r="AR114" s="6" t="s">
        <v>143</v>
      </c>
      <c r="AT114" s="6" t="s">
        <v>140</v>
      </c>
      <c r="AU114" s="6" t="s">
        <v>74</v>
      </c>
      <c r="AY114" s="6" t="s">
        <v>139</v>
      </c>
      <c r="BE114" s="119">
        <f>IF($U$114="základná",$N$114,0)</f>
        <v>0</v>
      </c>
      <c r="BF114" s="119">
        <f>IF($U$114="znížená",$N$114,0)</f>
        <v>0</v>
      </c>
      <c r="BG114" s="119">
        <f>IF($U$114="zákl. prenesená",$N$114,0)</f>
        <v>0</v>
      </c>
      <c r="BH114" s="119">
        <f>IF($U$114="zníž. prenesená",$N$114,0)</f>
        <v>0</v>
      </c>
      <c r="BI114" s="119">
        <f>IF($U$114="nulová",$N$114,0)</f>
        <v>0</v>
      </c>
      <c r="BJ114" s="6" t="s">
        <v>144</v>
      </c>
      <c r="BK114" s="120">
        <f>ROUND($L$114*$K$114,3)</f>
        <v>0</v>
      </c>
      <c r="BL114" s="6" t="s">
        <v>143</v>
      </c>
      <c r="BM114" s="6" t="s">
        <v>737</v>
      </c>
    </row>
    <row r="115" spans="2:65" s="6" customFormat="1" ht="15.75" customHeight="1">
      <c r="B115" s="19"/>
      <c r="C115" s="121" t="s">
        <v>219</v>
      </c>
      <c r="D115" s="121" t="s">
        <v>187</v>
      </c>
      <c r="E115" s="122"/>
      <c r="F115" s="174" t="s">
        <v>738</v>
      </c>
      <c r="G115" s="175"/>
      <c r="H115" s="175"/>
      <c r="I115" s="175"/>
      <c r="J115" s="123" t="s">
        <v>254</v>
      </c>
      <c r="K115" s="124">
        <v>3</v>
      </c>
      <c r="L115" s="176">
        <v>0</v>
      </c>
      <c r="M115" s="175"/>
      <c r="N115" s="176">
        <f>ROUND($L$115*$K$115,3)</f>
        <v>0</v>
      </c>
      <c r="O115" s="171"/>
      <c r="P115" s="171"/>
      <c r="Q115" s="171"/>
      <c r="R115" s="20"/>
      <c r="T115" s="116"/>
      <c r="U115" s="26" t="s">
        <v>34</v>
      </c>
      <c r="V115" s="117">
        <v>0</v>
      </c>
      <c r="W115" s="117">
        <f>$V$115*$K$115</f>
        <v>0</v>
      </c>
      <c r="X115" s="117">
        <v>0</v>
      </c>
      <c r="Y115" s="117">
        <f>$X$115*$K$115</f>
        <v>0</v>
      </c>
      <c r="Z115" s="117">
        <v>0</v>
      </c>
      <c r="AA115" s="118">
        <f>$Z$115*$K$115</f>
        <v>0</v>
      </c>
      <c r="AR115" s="6" t="s">
        <v>190</v>
      </c>
      <c r="AT115" s="6" t="s">
        <v>187</v>
      </c>
      <c r="AU115" s="6" t="s">
        <v>74</v>
      </c>
      <c r="AY115" s="6" t="s">
        <v>139</v>
      </c>
      <c r="BE115" s="119">
        <f>IF($U$115="základná",$N$115,0)</f>
        <v>0</v>
      </c>
      <c r="BF115" s="119">
        <f>IF($U$115="znížená",$N$115,0)</f>
        <v>0</v>
      </c>
      <c r="BG115" s="119">
        <f>IF($U$115="zákl. prenesená",$N$115,0)</f>
        <v>0</v>
      </c>
      <c r="BH115" s="119">
        <f>IF($U$115="zníž. prenesená",$N$115,0)</f>
        <v>0</v>
      </c>
      <c r="BI115" s="119">
        <f>IF($U$115="nulová",$N$115,0)</f>
        <v>0</v>
      </c>
      <c r="BJ115" s="6" t="s">
        <v>144</v>
      </c>
      <c r="BK115" s="120">
        <f>ROUND($L$115*$K$115,3)</f>
        <v>0</v>
      </c>
      <c r="BL115" s="6" t="s">
        <v>143</v>
      </c>
      <c r="BM115" s="6" t="s">
        <v>739</v>
      </c>
    </row>
    <row r="116" spans="2:65" s="6" customFormat="1" ht="27" customHeight="1">
      <c r="B116" s="19"/>
      <c r="C116" s="112" t="s">
        <v>664</v>
      </c>
      <c r="D116" s="112" t="s">
        <v>140</v>
      </c>
      <c r="E116" s="113"/>
      <c r="F116" s="170" t="s">
        <v>740</v>
      </c>
      <c r="G116" s="171"/>
      <c r="H116" s="171"/>
      <c r="I116" s="171"/>
      <c r="J116" s="114" t="s">
        <v>254</v>
      </c>
      <c r="K116" s="115">
        <v>2</v>
      </c>
      <c r="L116" s="172">
        <v>0</v>
      </c>
      <c r="M116" s="171"/>
      <c r="N116" s="172">
        <f>ROUND($L$116*$K$116,3)</f>
        <v>0</v>
      </c>
      <c r="O116" s="171"/>
      <c r="P116" s="171"/>
      <c r="Q116" s="171"/>
      <c r="R116" s="20"/>
      <c r="T116" s="116"/>
      <c r="U116" s="26" t="s">
        <v>34</v>
      </c>
      <c r="V116" s="117">
        <v>0</v>
      </c>
      <c r="W116" s="117">
        <f>$V$116*$K$116</f>
        <v>0</v>
      </c>
      <c r="X116" s="117">
        <v>0</v>
      </c>
      <c r="Y116" s="117">
        <f>$X$116*$K$116</f>
        <v>0</v>
      </c>
      <c r="Z116" s="117">
        <v>0</v>
      </c>
      <c r="AA116" s="118">
        <f>$Z$116*$K$116</f>
        <v>0</v>
      </c>
      <c r="AR116" s="6" t="s">
        <v>143</v>
      </c>
      <c r="AT116" s="6" t="s">
        <v>140</v>
      </c>
      <c r="AU116" s="6" t="s">
        <v>74</v>
      </c>
      <c r="AY116" s="6" t="s">
        <v>139</v>
      </c>
      <c r="BE116" s="119">
        <f>IF($U$116="základná",$N$116,0)</f>
        <v>0</v>
      </c>
      <c r="BF116" s="119">
        <f>IF($U$116="znížená",$N$116,0)</f>
        <v>0</v>
      </c>
      <c r="BG116" s="119">
        <f>IF($U$116="zákl. prenesená",$N$116,0)</f>
        <v>0</v>
      </c>
      <c r="BH116" s="119">
        <f>IF($U$116="zníž. prenesená",$N$116,0)</f>
        <v>0</v>
      </c>
      <c r="BI116" s="119">
        <f>IF($U$116="nulová",$N$116,0)</f>
        <v>0</v>
      </c>
      <c r="BJ116" s="6" t="s">
        <v>144</v>
      </c>
      <c r="BK116" s="120">
        <f>ROUND($L$116*$K$116,3)</f>
        <v>0</v>
      </c>
      <c r="BL116" s="6" t="s">
        <v>143</v>
      </c>
      <c r="BM116" s="6" t="s">
        <v>741</v>
      </c>
    </row>
    <row r="117" spans="2:65" s="6" customFormat="1" ht="15.75" customHeight="1">
      <c r="B117" s="19"/>
      <c r="C117" s="121" t="s">
        <v>214</v>
      </c>
      <c r="D117" s="121" t="s">
        <v>187</v>
      </c>
      <c r="E117" s="122"/>
      <c r="F117" s="174" t="s">
        <v>742</v>
      </c>
      <c r="G117" s="175"/>
      <c r="H117" s="175"/>
      <c r="I117" s="175"/>
      <c r="J117" s="123" t="s">
        <v>743</v>
      </c>
      <c r="K117" s="124">
        <v>2</v>
      </c>
      <c r="L117" s="176">
        <v>0</v>
      </c>
      <c r="M117" s="175"/>
      <c r="N117" s="176">
        <f>ROUND($L$117*$K$117,3)</f>
        <v>0</v>
      </c>
      <c r="O117" s="171"/>
      <c r="P117" s="171"/>
      <c r="Q117" s="171"/>
      <c r="R117" s="20"/>
      <c r="T117" s="116"/>
      <c r="U117" s="26" t="s">
        <v>34</v>
      </c>
      <c r="V117" s="117">
        <v>0</v>
      </c>
      <c r="W117" s="117">
        <f>$V$117*$K$117</f>
        <v>0</v>
      </c>
      <c r="X117" s="117">
        <v>0</v>
      </c>
      <c r="Y117" s="117">
        <f>$X$117*$K$117</f>
        <v>0</v>
      </c>
      <c r="Z117" s="117">
        <v>0</v>
      </c>
      <c r="AA117" s="118">
        <f>$Z$117*$K$117</f>
        <v>0</v>
      </c>
      <c r="AR117" s="6" t="s">
        <v>190</v>
      </c>
      <c r="AT117" s="6" t="s">
        <v>187</v>
      </c>
      <c r="AU117" s="6" t="s">
        <v>74</v>
      </c>
      <c r="AY117" s="6" t="s">
        <v>139</v>
      </c>
      <c r="BE117" s="119">
        <f>IF($U$117="základná",$N$117,0)</f>
        <v>0</v>
      </c>
      <c r="BF117" s="119">
        <f>IF($U$117="znížená",$N$117,0)</f>
        <v>0</v>
      </c>
      <c r="BG117" s="119">
        <f>IF($U$117="zákl. prenesená",$N$117,0)</f>
        <v>0</v>
      </c>
      <c r="BH117" s="119">
        <f>IF($U$117="zníž. prenesená",$N$117,0)</f>
        <v>0</v>
      </c>
      <c r="BI117" s="119">
        <f>IF($U$117="nulová",$N$117,0)</f>
        <v>0</v>
      </c>
      <c r="BJ117" s="6" t="s">
        <v>144</v>
      </c>
      <c r="BK117" s="120">
        <f>ROUND($L$117*$K$117,3)</f>
        <v>0</v>
      </c>
      <c r="BL117" s="6" t="s">
        <v>143</v>
      </c>
      <c r="BM117" s="6" t="s">
        <v>744</v>
      </c>
    </row>
    <row r="118" spans="2:65" s="6" customFormat="1" ht="15.75" customHeight="1">
      <c r="B118" s="19"/>
      <c r="C118" s="121" t="s">
        <v>745</v>
      </c>
      <c r="D118" s="121" t="s">
        <v>187</v>
      </c>
      <c r="E118" s="122"/>
      <c r="F118" s="174" t="s">
        <v>746</v>
      </c>
      <c r="G118" s="175"/>
      <c r="H118" s="175"/>
      <c r="I118" s="175"/>
      <c r="J118" s="123" t="s">
        <v>743</v>
      </c>
      <c r="K118" s="124">
        <v>2</v>
      </c>
      <c r="L118" s="176">
        <v>0</v>
      </c>
      <c r="M118" s="175"/>
      <c r="N118" s="176">
        <f>ROUND($L$118*$K$118,3)</f>
        <v>0</v>
      </c>
      <c r="O118" s="171"/>
      <c r="P118" s="171"/>
      <c r="Q118" s="171"/>
      <c r="R118" s="20"/>
      <c r="T118" s="116"/>
      <c r="U118" s="26" t="s">
        <v>34</v>
      </c>
      <c r="V118" s="117">
        <v>0</v>
      </c>
      <c r="W118" s="117">
        <f>$V$118*$K$118</f>
        <v>0</v>
      </c>
      <c r="X118" s="117">
        <v>0</v>
      </c>
      <c r="Y118" s="117">
        <f>$X$118*$K$118</f>
        <v>0</v>
      </c>
      <c r="Z118" s="117">
        <v>0</v>
      </c>
      <c r="AA118" s="118">
        <f>$Z$118*$K$118</f>
        <v>0</v>
      </c>
      <c r="AR118" s="6" t="s">
        <v>190</v>
      </c>
      <c r="AT118" s="6" t="s">
        <v>187</v>
      </c>
      <c r="AU118" s="6" t="s">
        <v>74</v>
      </c>
      <c r="AY118" s="6" t="s">
        <v>139</v>
      </c>
      <c r="BE118" s="119">
        <f>IF($U$118="základná",$N$118,0)</f>
        <v>0</v>
      </c>
      <c r="BF118" s="119">
        <f>IF($U$118="znížená",$N$118,0)</f>
        <v>0</v>
      </c>
      <c r="BG118" s="119">
        <f>IF($U$118="zákl. prenesená",$N$118,0)</f>
        <v>0</v>
      </c>
      <c r="BH118" s="119">
        <f>IF($U$118="zníž. prenesená",$N$118,0)</f>
        <v>0</v>
      </c>
      <c r="BI118" s="119">
        <f>IF($U$118="nulová",$N$118,0)</f>
        <v>0</v>
      </c>
      <c r="BJ118" s="6" t="s">
        <v>144</v>
      </c>
      <c r="BK118" s="120">
        <f>ROUND($L$118*$K$118,3)</f>
        <v>0</v>
      </c>
      <c r="BL118" s="6" t="s">
        <v>143</v>
      </c>
      <c r="BM118" s="6" t="s">
        <v>747</v>
      </c>
    </row>
    <row r="119" spans="2:65" s="6" customFormat="1" ht="15.75" customHeight="1">
      <c r="B119" s="19"/>
      <c r="C119" s="112" t="s">
        <v>159</v>
      </c>
      <c r="D119" s="112" t="s">
        <v>140</v>
      </c>
      <c r="E119" s="113"/>
      <c r="F119" s="170" t="s">
        <v>748</v>
      </c>
      <c r="G119" s="171"/>
      <c r="H119" s="171"/>
      <c r="I119" s="171"/>
      <c r="J119" s="114" t="s">
        <v>254</v>
      </c>
      <c r="K119" s="115">
        <v>1</v>
      </c>
      <c r="L119" s="172">
        <v>0</v>
      </c>
      <c r="M119" s="171"/>
      <c r="N119" s="172">
        <f>ROUND($L$119*$K$119,3)</f>
        <v>0</v>
      </c>
      <c r="O119" s="171"/>
      <c r="P119" s="171"/>
      <c r="Q119" s="171"/>
      <c r="R119" s="20"/>
      <c r="T119" s="116"/>
      <c r="U119" s="26" t="s">
        <v>34</v>
      </c>
      <c r="V119" s="117">
        <v>0</v>
      </c>
      <c r="W119" s="117">
        <f>$V$119*$K$119</f>
        <v>0</v>
      </c>
      <c r="X119" s="117">
        <v>0</v>
      </c>
      <c r="Y119" s="117">
        <f>$X$119*$K$119</f>
        <v>0</v>
      </c>
      <c r="Z119" s="117">
        <v>0</v>
      </c>
      <c r="AA119" s="118">
        <f>$Z$119*$K$119</f>
        <v>0</v>
      </c>
      <c r="AR119" s="6" t="s">
        <v>143</v>
      </c>
      <c r="AT119" s="6" t="s">
        <v>140</v>
      </c>
      <c r="AU119" s="6" t="s">
        <v>74</v>
      </c>
      <c r="AY119" s="6" t="s">
        <v>139</v>
      </c>
      <c r="BE119" s="119">
        <f>IF($U$119="základná",$N$119,0)</f>
        <v>0</v>
      </c>
      <c r="BF119" s="119">
        <f>IF($U$119="znížená",$N$119,0)</f>
        <v>0</v>
      </c>
      <c r="BG119" s="119">
        <f>IF($U$119="zákl. prenesená",$N$119,0)</f>
        <v>0</v>
      </c>
      <c r="BH119" s="119">
        <f>IF($U$119="zníž. prenesená",$N$119,0)</f>
        <v>0</v>
      </c>
      <c r="BI119" s="119">
        <f>IF($U$119="nulová",$N$119,0)</f>
        <v>0</v>
      </c>
      <c r="BJ119" s="6" t="s">
        <v>144</v>
      </c>
      <c r="BK119" s="120">
        <f>ROUND($L$119*$K$119,3)</f>
        <v>0</v>
      </c>
      <c r="BL119" s="6" t="s">
        <v>143</v>
      </c>
      <c r="BM119" s="6" t="s">
        <v>749</v>
      </c>
    </row>
    <row r="120" spans="2:65" s="6" customFormat="1" ht="15.75" customHeight="1">
      <c r="B120" s="19"/>
      <c r="C120" s="121" t="s">
        <v>143</v>
      </c>
      <c r="D120" s="121" t="s">
        <v>187</v>
      </c>
      <c r="E120" s="122"/>
      <c r="F120" s="174" t="s">
        <v>750</v>
      </c>
      <c r="G120" s="175"/>
      <c r="H120" s="175"/>
      <c r="I120" s="175"/>
      <c r="J120" s="123" t="s">
        <v>254</v>
      </c>
      <c r="K120" s="124">
        <v>1</v>
      </c>
      <c r="L120" s="176">
        <v>0</v>
      </c>
      <c r="M120" s="175"/>
      <c r="N120" s="176">
        <f>ROUND($L$120*$K$120,3)</f>
        <v>0</v>
      </c>
      <c r="O120" s="171"/>
      <c r="P120" s="171"/>
      <c r="Q120" s="171"/>
      <c r="R120" s="20"/>
      <c r="T120" s="116"/>
      <c r="U120" s="26" t="s">
        <v>34</v>
      </c>
      <c r="V120" s="117">
        <v>0</v>
      </c>
      <c r="W120" s="117">
        <f>$V$120*$K$120</f>
        <v>0</v>
      </c>
      <c r="X120" s="117">
        <v>0</v>
      </c>
      <c r="Y120" s="117">
        <f>$X$120*$K$120</f>
        <v>0</v>
      </c>
      <c r="Z120" s="117">
        <v>0</v>
      </c>
      <c r="AA120" s="118">
        <f>$Z$120*$K$120</f>
        <v>0</v>
      </c>
      <c r="AR120" s="6" t="s">
        <v>190</v>
      </c>
      <c r="AT120" s="6" t="s">
        <v>187</v>
      </c>
      <c r="AU120" s="6" t="s">
        <v>74</v>
      </c>
      <c r="AY120" s="6" t="s">
        <v>139</v>
      </c>
      <c r="BE120" s="119">
        <f>IF($U$120="základná",$N$120,0)</f>
        <v>0</v>
      </c>
      <c r="BF120" s="119">
        <f>IF($U$120="znížená",$N$120,0)</f>
        <v>0</v>
      </c>
      <c r="BG120" s="119">
        <f>IF($U$120="zákl. prenesená",$N$120,0)</f>
        <v>0</v>
      </c>
      <c r="BH120" s="119">
        <f>IF($U$120="zníž. prenesená",$N$120,0)</f>
        <v>0</v>
      </c>
      <c r="BI120" s="119">
        <f>IF($U$120="nulová",$N$120,0)</f>
        <v>0</v>
      </c>
      <c r="BJ120" s="6" t="s">
        <v>144</v>
      </c>
      <c r="BK120" s="120">
        <f>ROUND($L$120*$K$120,3)</f>
        <v>0</v>
      </c>
      <c r="BL120" s="6" t="s">
        <v>143</v>
      </c>
      <c r="BM120" s="6" t="s">
        <v>751</v>
      </c>
    </row>
    <row r="121" spans="2:65" s="6" customFormat="1" ht="15.75" customHeight="1">
      <c r="B121" s="19"/>
      <c r="C121" s="112" t="s">
        <v>222</v>
      </c>
      <c r="D121" s="112" t="s">
        <v>140</v>
      </c>
      <c r="E121" s="113"/>
      <c r="F121" s="170" t="s">
        <v>752</v>
      </c>
      <c r="G121" s="171"/>
      <c r="H121" s="171"/>
      <c r="I121" s="171"/>
      <c r="J121" s="114" t="s">
        <v>254</v>
      </c>
      <c r="K121" s="115">
        <v>8</v>
      </c>
      <c r="L121" s="172">
        <v>0</v>
      </c>
      <c r="M121" s="171"/>
      <c r="N121" s="172">
        <f>ROUND($L$121*$K$121,3)</f>
        <v>0</v>
      </c>
      <c r="O121" s="171"/>
      <c r="P121" s="171"/>
      <c r="Q121" s="171"/>
      <c r="R121" s="20"/>
      <c r="T121" s="116"/>
      <c r="U121" s="26" t="s">
        <v>34</v>
      </c>
      <c r="V121" s="117">
        <v>0</v>
      </c>
      <c r="W121" s="117">
        <f>$V$121*$K$121</f>
        <v>0</v>
      </c>
      <c r="X121" s="117">
        <v>0</v>
      </c>
      <c r="Y121" s="117">
        <f>$X$121*$K$121</f>
        <v>0</v>
      </c>
      <c r="Z121" s="117">
        <v>0</v>
      </c>
      <c r="AA121" s="118">
        <f>$Z$121*$K$121</f>
        <v>0</v>
      </c>
      <c r="AR121" s="6" t="s">
        <v>143</v>
      </c>
      <c r="AT121" s="6" t="s">
        <v>140</v>
      </c>
      <c r="AU121" s="6" t="s">
        <v>74</v>
      </c>
      <c r="AY121" s="6" t="s">
        <v>139</v>
      </c>
      <c r="BE121" s="119">
        <f>IF($U$121="základná",$N$121,0)</f>
        <v>0</v>
      </c>
      <c r="BF121" s="119">
        <f>IF($U$121="znížená",$N$121,0)</f>
        <v>0</v>
      </c>
      <c r="BG121" s="119">
        <f>IF($U$121="zákl. prenesená",$N$121,0)</f>
        <v>0</v>
      </c>
      <c r="BH121" s="119">
        <f>IF($U$121="zníž. prenesená",$N$121,0)</f>
        <v>0</v>
      </c>
      <c r="BI121" s="119">
        <f>IF($U$121="nulová",$N$121,0)</f>
        <v>0</v>
      </c>
      <c r="BJ121" s="6" t="s">
        <v>144</v>
      </c>
      <c r="BK121" s="120">
        <f>ROUND($L$121*$K$121,3)</f>
        <v>0</v>
      </c>
      <c r="BL121" s="6" t="s">
        <v>143</v>
      </c>
      <c r="BM121" s="6" t="s">
        <v>753</v>
      </c>
    </row>
    <row r="122" spans="2:65" s="6" customFormat="1" ht="15.75" customHeight="1">
      <c r="B122" s="19"/>
      <c r="C122" s="121" t="s">
        <v>225</v>
      </c>
      <c r="D122" s="121" t="s">
        <v>187</v>
      </c>
      <c r="E122" s="122"/>
      <c r="F122" s="174" t="s">
        <v>754</v>
      </c>
      <c r="G122" s="175"/>
      <c r="H122" s="175"/>
      <c r="I122" s="175"/>
      <c r="J122" s="123" t="s">
        <v>254</v>
      </c>
      <c r="K122" s="124">
        <v>8</v>
      </c>
      <c r="L122" s="176">
        <v>0</v>
      </c>
      <c r="M122" s="175"/>
      <c r="N122" s="176">
        <f>ROUND($L$122*$K$122,3)</f>
        <v>0</v>
      </c>
      <c r="O122" s="171"/>
      <c r="P122" s="171"/>
      <c r="Q122" s="171"/>
      <c r="R122" s="20"/>
      <c r="T122" s="116"/>
      <c r="U122" s="26" t="s">
        <v>34</v>
      </c>
      <c r="V122" s="117">
        <v>0</v>
      </c>
      <c r="W122" s="117">
        <f>$V$122*$K$122</f>
        <v>0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190</v>
      </c>
      <c r="AT122" s="6" t="s">
        <v>187</v>
      </c>
      <c r="AU122" s="6" t="s">
        <v>74</v>
      </c>
      <c r="AY122" s="6" t="s">
        <v>139</v>
      </c>
      <c r="BE122" s="119">
        <f>IF($U$122="základná",$N$122,0)</f>
        <v>0</v>
      </c>
      <c r="BF122" s="119">
        <f>IF($U$122="znížená",$N$122,0)</f>
        <v>0</v>
      </c>
      <c r="BG122" s="119">
        <f>IF($U$122="zákl. prenesená",$N$122,0)</f>
        <v>0</v>
      </c>
      <c r="BH122" s="119">
        <f>IF($U$122="zníž. prenesená",$N$122,0)</f>
        <v>0</v>
      </c>
      <c r="BI122" s="119">
        <f>IF($U$122="nulová",$N$122,0)</f>
        <v>0</v>
      </c>
      <c r="BJ122" s="6" t="s">
        <v>144</v>
      </c>
      <c r="BK122" s="120">
        <f>ROUND($L$122*$K$122,3)</f>
        <v>0</v>
      </c>
      <c r="BL122" s="6" t="s">
        <v>143</v>
      </c>
      <c r="BM122" s="6" t="s">
        <v>755</v>
      </c>
    </row>
    <row r="123" spans="2:65" s="6" customFormat="1" ht="15.75" customHeight="1">
      <c r="B123" s="19"/>
      <c r="C123" s="121" t="s">
        <v>228</v>
      </c>
      <c r="D123" s="121" t="s">
        <v>187</v>
      </c>
      <c r="E123" s="122"/>
      <c r="F123" s="174" t="s">
        <v>756</v>
      </c>
      <c r="G123" s="175"/>
      <c r="H123" s="175"/>
      <c r="I123" s="175"/>
      <c r="J123" s="123" t="s">
        <v>693</v>
      </c>
      <c r="K123" s="124">
        <v>1</v>
      </c>
      <c r="L123" s="176">
        <v>0</v>
      </c>
      <c r="M123" s="175"/>
      <c r="N123" s="176">
        <f>ROUND($L$123*$K$123,3)</f>
        <v>0</v>
      </c>
      <c r="O123" s="171"/>
      <c r="P123" s="171"/>
      <c r="Q123" s="171"/>
      <c r="R123" s="20"/>
      <c r="T123" s="116"/>
      <c r="U123" s="26" t="s">
        <v>34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190</v>
      </c>
      <c r="AT123" s="6" t="s">
        <v>187</v>
      </c>
      <c r="AU123" s="6" t="s">
        <v>74</v>
      </c>
      <c r="AY123" s="6" t="s">
        <v>139</v>
      </c>
      <c r="BE123" s="119">
        <f>IF($U$123="základná",$N$123,0)</f>
        <v>0</v>
      </c>
      <c r="BF123" s="119">
        <f>IF($U$123="znížená",$N$123,0)</f>
        <v>0</v>
      </c>
      <c r="BG123" s="119">
        <f>IF($U$123="zákl. prenesená",$N$123,0)</f>
        <v>0</v>
      </c>
      <c r="BH123" s="119">
        <f>IF($U$123="zníž. prenesená",$N$123,0)</f>
        <v>0</v>
      </c>
      <c r="BI123" s="119">
        <f>IF($U$123="nulová",$N$123,0)</f>
        <v>0</v>
      </c>
      <c r="BJ123" s="6" t="s">
        <v>144</v>
      </c>
      <c r="BK123" s="120">
        <f>ROUND($L$123*$K$123,3)</f>
        <v>0</v>
      </c>
      <c r="BL123" s="6" t="s">
        <v>143</v>
      </c>
      <c r="BM123" s="6" t="s">
        <v>757</v>
      </c>
    </row>
    <row r="124" spans="2:65" s="6" customFormat="1" ht="15.75" customHeight="1">
      <c r="B124" s="19"/>
      <c r="C124" s="112" t="s">
        <v>231</v>
      </c>
      <c r="D124" s="112" t="s">
        <v>140</v>
      </c>
      <c r="E124" s="113"/>
      <c r="F124" s="170" t="s">
        <v>758</v>
      </c>
      <c r="G124" s="171"/>
      <c r="H124" s="171"/>
      <c r="I124" s="171"/>
      <c r="J124" s="114" t="s">
        <v>693</v>
      </c>
      <c r="K124" s="115">
        <v>1</v>
      </c>
      <c r="L124" s="172">
        <v>0</v>
      </c>
      <c r="M124" s="171"/>
      <c r="N124" s="172">
        <f>ROUND($L$124*$K$124,3)</f>
        <v>0</v>
      </c>
      <c r="O124" s="171"/>
      <c r="P124" s="171"/>
      <c r="Q124" s="171"/>
      <c r="R124" s="20"/>
      <c r="T124" s="116"/>
      <c r="U124" s="26" t="s">
        <v>34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143</v>
      </c>
      <c r="AT124" s="6" t="s">
        <v>140</v>
      </c>
      <c r="AU124" s="6" t="s">
        <v>74</v>
      </c>
      <c r="AY124" s="6" t="s">
        <v>139</v>
      </c>
      <c r="BE124" s="119">
        <f>IF($U$124="základná",$N$124,0)</f>
        <v>0</v>
      </c>
      <c r="BF124" s="119">
        <f>IF($U$124="znížená",$N$124,0)</f>
        <v>0</v>
      </c>
      <c r="BG124" s="119">
        <f>IF($U$124="zákl. prenesená",$N$124,0)</f>
        <v>0</v>
      </c>
      <c r="BH124" s="119">
        <f>IF($U$124="zníž. prenesená",$N$124,0)</f>
        <v>0</v>
      </c>
      <c r="BI124" s="119">
        <f>IF($U$124="nulová",$N$124,0)</f>
        <v>0</v>
      </c>
      <c r="BJ124" s="6" t="s">
        <v>144</v>
      </c>
      <c r="BK124" s="120">
        <f>ROUND($L$124*$K$124,3)</f>
        <v>0</v>
      </c>
      <c r="BL124" s="6" t="s">
        <v>143</v>
      </c>
      <c r="BM124" s="6" t="s">
        <v>759</v>
      </c>
    </row>
    <row r="125" spans="2:65" s="6" customFormat="1" ht="15.75" customHeight="1">
      <c r="B125" s="19"/>
      <c r="C125" s="112" t="s">
        <v>234</v>
      </c>
      <c r="D125" s="112" t="s">
        <v>140</v>
      </c>
      <c r="E125" s="113"/>
      <c r="F125" s="170" t="s">
        <v>760</v>
      </c>
      <c r="G125" s="171"/>
      <c r="H125" s="171"/>
      <c r="I125" s="171"/>
      <c r="J125" s="114" t="s">
        <v>254</v>
      </c>
      <c r="K125" s="115">
        <v>1</v>
      </c>
      <c r="L125" s="172">
        <v>0</v>
      </c>
      <c r="M125" s="171"/>
      <c r="N125" s="172">
        <f>ROUND($L$125*$K$125,3)</f>
        <v>0</v>
      </c>
      <c r="O125" s="171"/>
      <c r="P125" s="171"/>
      <c r="Q125" s="171"/>
      <c r="R125" s="20"/>
      <c r="T125" s="116"/>
      <c r="U125" s="26" t="s">
        <v>34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143</v>
      </c>
      <c r="AT125" s="6" t="s">
        <v>140</v>
      </c>
      <c r="AU125" s="6" t="s">
        <v>74</v>
      </c>
      <c r="AY125" s="6" t="s">
        <v>139</v>
      </c>
      <c r="BE125" s="119">
        <f>IF($U$125="základná",$N$125,0)</f>
        <v>0</v>
      </c>
      <c r="BF125" s="119">
        <f>IF($U$125="znížená",$N$125,0)</f>
        <v>0</v>
      </c>
      <c r="BG125" s="119">
        <f>IF($U$125="zákl. prenesená",$N$125,0)</f>
        <v>0</v>
      </c>
      <c r="BH125" s="119">
        <f>IF($U$125="zníž. prenesená",$N$125,0)</f>
        <v>0</v>
      </c>
      <c r="BI125" s="119">
        <f>IF($U$125="nulová",$N$125,0)</f>
        <v>0</v>
      </c>
      <c r="BJ125" s="6" t="s">
        <v>144</v>
      </c>
      <c r="BK125" s="120">
        <f>ROUND($L$125*$K$125,3)</f>
        <v>0</v>
      </c>
      <c r="BL125" s="6" t="s">
        <v>143</v>
      </c>
      <c r="BM125" s="6" t="s">
        <v>761</v>
      </c>
    </row>
    <row r="126" spans="2:65" s="6" customFormat="1" ht="15.75" customHeight="1">
      <c r="B126" s="19"/>
      <c r="C126" s="112" t="s">
        <v>237</v>
      </c>
      <c r="D126" s="112" t="s">
        <v>140</v>
      </c>
      <c r="E126" s="113"/>
      <c r="F126" s="170" t="s">
        <v>762</v>
      </c>
      <c r="G126" s="171"/>
      <c r="H126" s="171"/>
      <c r="I126" s="171"/>
      <c r="J126" s="114" t="s">
        <v>254</v>
      </c>
      <c r="K126" s="115">
        <v>1</v>
      </c>
      <c r="L126" s="172">
        <v>0</v>
      </c>
      <c r="M126" s="171"/>
      <c r="N126" s="172">
        <f>ROUND($L$126*$K$126,3)</f>
        <v>0</v>
      </c>
      <c r="O126" s="171"/>
      <c r="P126" s="171"/>
      <c r="Q126" s="171"/>
      <c r="R126" s="20"/>
      <c r="T126" s="116"/>
      <c r="U126" s="26" t="s">
        <v>34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143</v>
      </c>
      <c r="AT126" s="6" t="s">
        <v>140</v>
      </c>
      <c r="AU126" s="6" t="s">
        <v>74</v>
      </c>
      <c r="AY126" s="6" t="s">
        <v>139</v>
      </c>
      <c r="BE126" s="119">
        <f>IF($U$126="základná",$N$126,0)</f>
        <v>0</v>
      </c>
      <c r="BF126" s="119">
        <f>IF($U$126="znížená",$N$126,0)</f>
        <v>0</v>
      </c>
      <c r="BG126" s="119">
        <f>IF($U$126="zákl. prenesená",$N$126,0)</f>
        <v>0</v>
      </c>
      <c r="BH126" s="119">
        <f>IF($U$126="zníž. prenesená",$N$126,0)</f>
        <v>0</v>
      </c>
      <c r="BI126" s="119">
        <f>IF($U$126="nulová",$N$126,0)</f>
        <v>0</v>
      </c>
      <c r="BJ126" s="6" t="s">
        <v>144</v>
      </c>
      <c r="BK126" s="120">
        <f>ROUND($L$126*$K$126,3)</f>
        <v>0</v>
      </c>
      <c r="BL126" s="6" t="s">
        <v>143</v>
      </c>
      <c r="BM126" s="6" t="s">
        <v>763</v>
      </c>
    </row>
    <row r="127" spans="2:63" s="102" customFormat="1" ht="37.5" customHeight="1">
      <c r="B127" s="103"/>
      <c r="D127" s="104" t="s">
        <v>734</v>
      </c>
      <c r="E127" s="104"/>
      <c r="F127" s="104"/>
      <c r="G127" s="104"/>
      <c r="H127" s="104"/>
      <c r="I127" s="104"/>
      <c r="J127" s="104"/>
      <c r="K127" s="104"/>
      <c r="L127" s="104"/>
      <c r="M127" s="104"/>
      <c r="N127" s="169">
        <f>$BK$127</f>
        <v>0</v>
      </c>
      <c r="O127" s="168"/>
      <c r="P127" s="168"/>
      <c r="Q127" s="168"/>
      <c r="R127" s="106"/>
      <c r="T127" s="107"/>
      <c r="W127" s="108">
        <f>SUM($W$128:$W$129)</f>
        <v>0</v>
      </c>
      <c r="Y127" s="108">
        <f>SUM($Y$128:$Y$129)</f>
        <v>0</v>
      </c>
      <c r="AA127" s="109">
        <f>SUM($AA$128:$AA$129)</f>
        <v>0</v>
      </c>
      <c r="AR127" s="105" t="s">
        <v>74</v>
      </c>
      <c r="AT127" s="105" t="s">
        <v>66</v>
      </c>
      <c r="AU127" s="105" t="s">
        <v>67</v>
      </c>
      <c r="AY127" s="105" t="s">
        <v>139</v>
      </c>
      <c r="BK127" s="110">
        <f>SUM($BK$128:$BK$129)</f>
        <v>0</v>
      </c>
    </row>
    <row r="128" spans="2:65" s="6" customFormat="1" ht="15.75" customHeight="1">
      <c r="B128" s="19"/>
      <c r="C128" s="112" t="s">
        <v>74</v>
      </c>
      <c r="D128" s="112" t="s">
        <v>140</v>
      </c>
      <c r="E128" s="113"/>
      <c r="F128" s="170" t="s">
        <v>764</v>
      </c>
      <c r="G128" s="171"/>
      <c r="H128" s="171"/>
      <c r="I128" s="171"/>
      <c r="J128" s="114" t="s">
        <v>693</v>
      </c>
      <c r="K128" s="115">
        <v>1</v>
      </c>
      <c r="L128" s="172">
        <v>0</v>
      </c>
      <c r="M128" s="171"/>
      <c r="N128" s="172">
        <f>ROUND($L$128*$K$128,3)</f>
        <v>0</v>
      </c>
      <c r="O128" s="171"/>
      <c r="P128" s="171"/>
      <c r="Q128" s="171"/>
      <c r="R128" s="20"/>
      <c r="T128" s="116"/>
      <c r="U128" s="26" t="s">
        <v>34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143</v>
      </c>
      <c r="AT128" s="6" t="s">
        <v>140</v>
      </c>
      <c r="AU128" s="6" t="s">
        <v>74</v>
      </c>
      <c r="AY128" s="6" t="s">
        <v>139</v>
      </c>
      <c r="BE128" s="119">
        <f>IF($U$128="základná",$N$128,0)</f>
        <v>0</v>
      </c>
      <c r="BF128" s="119">
        <f>IF($U$128="znížená",$N$128,0)</f>
        <v>0</v>
      </c>
      <c r="BG128" s="119">
        <f>IF($U$128="zákl. prenesená",$N$128,0)</f>
        <v>0</v>
      </c>
      <c r="BH128" s="119">
        <f>IF($U$128="zníž. prenesená",$N$128,0)</f>
        <v>0</v>
      </c>
      <c r="BI128" s="119">
        <f>IF($U$128="nulová",$N$128,0)</f>
        <v>0</v>
      </c>
      <c r="BJ128" s="6" t="s">
        <v>144</v>
      </c>
      <c r="BK128" s="120">
        <f>ROUND($L$128*$K$128,3)</f>
        <v>0</v>
      </c>
      <c r="BL128" s="6" t="s">
        <v>143</v>
      </c>
      <c r="BM128" s="6" t="s">
        <v>765</v>
      </c>
    </row>
    <row r="129" spans="2:65" s="6" customFormat="1" ht="15.75" customHeight="1">
      <c r="B129" s="19"/>
      <c r="C129" s="112" t="s">
        <v>144</v>
      </c>
      <c r="D129" s="112" t="s">
        <v>140</v>
      </c>
      <c r="E129" s="113"/>
      <c r="F129" s="170" t="s">
        <v>766</v>
      </c>
      <c r="G129" s="171"/>
      <c r="H129" s="171"/>
      <c r="I129" s="171"/>
      <c r="J129" s="114" t="s">
        <v>254</v>
      </c>
      <c r="K129" s="115">
        <v>5</v>
      </c>
      <c r="L129" s="172">
        <v>0</v>
      </c>
      <c r="M129" s="171"/>
      <c r="N129" s="172">
        <f>ROUND($L$129*$K$129,3)</f>
        <v>0</v>
      </c>
      <c r="O129" s="171"/>
      <c r="P129" s="171"/>
      <c r="Q129" s="171"/>
      <c r="R129" s="20"/>
      <c r="T129" s="116"/>
      <c r="U129" s="26" t="s">
        <v>34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143</v>
      </c>
      <c r="AT129" s="6" t="s">
        <v>140</v>
      </c>
      <c r="AU129" s="6" t="s">
        <v>74</v>
      </c>
      <c r="AY129" s="6" t="s">
        <v>139</v>
      </c>
      <c r="BE129" s="119">
        <f>IF($U$129="základná",$N$129,0)</f>
        <v>0</v>
      </c>
      <c r="BF129" s="119">
        <f>IF($U$129="znížená",$N$129,0)</f>
        <v>0</v>
      </c>
      <c r="BG129" s="119">
        <f>IF($U$129="zákl. prenesená",$N$129,0)</f>
        <v>0</v>
      </c>
      <c r="BH129" s="119">
        <f>IF($U$129="zníž. prenesená",$N$129,0)</f>
        <v>0</v>
      </c>
      <c r="BI129" s="119">
        <f>IF($U$129="nulová",$N$129,0)</f>
        <v>0</v>
      </c>
      <c r="BJ129" s="6" t="s">
        <v>144</v>
      </c>
      <c r="BK129" s="120">
        <f>ROUND($L$129*$K$129,3)</f>
        <v>0</v>
      </c>
      <c r="BL129" s="6" t="s">
        <v>143</v>
      </c>
      <c r="BM129" s="6" t="s">
        <v>767</v>
      </c>
    </row>
    <row r="130" spans="2:63" s="102" customFormat="1" ht="37.5" customHeight="1">
      <c r="B130" s="103"/>
      <c r="D130" s="104" t="s">
        <v>735</v>
      </c>
      <c r="E130" s="104"/>
      <c r="F130" s="104"/>
      <c r="G130" s="104"/>
      <c r="H130" s="104"/>
      <c r="I130" s="104"/>
      <c r="J130" s="104"/>
      <c r="K130" s="104"/>
      <c r="L130" s="104"/>
      <c r="M130" s="104"/>
      <c r="N130" s="169">
        <f>$BK$130</f>
        <v>0</v>
      </c>
      <c r="O130" s="168"/>
      <c r="P130" s="168"/>
      <c r="Q130" s="168"/>
      <c r="R130" s="106"/>
      <c r="T130" s="107"/>
      <c r="W130" s="108">
        <f>SUM($W$131:$W$136)</f>
        <v>0</v>
      </c>
      <c r="Y130" s="108">
        <f>SUM($Y$131:$Y$136)</f>
        <v>0</v>
      </c>
      <c r="AA130" s="109">
        <f>SUM($AA$131:$AA$136)</f>
        <v>0</v>
      </c>
      <c r="AR130" s="105" t="s">
        <v>74</v>
      </c>
      <c r="AT130" s="105" t="s">
        <v>66</v>
      </c>
      <c r="AU130" s="105" t="s">
        <v>67</v>
      </c>
      <c r="AY130" s="105" t="s">
        <v>139</v>
      </c>
      <c r="BK130" s="110">
        <f>SUM($BK$131:$BK$136)</f>
        <v>0</v>
      </c>
    </row>
    <row r="131" spans="2:65" s="6" customFormat="1" ht="15.75" customHeight="1">
      <c r="B131" s="19"/>
      <c r="C131" s="112" t="s">
        <v>7</v>
      </c>
      <c r="D131" s="112" t="s">
        <v>140</v>
      </c>
      <c r="E131" s="113"/>
      <c r="F131" s="170" t="s">
        <v>768</v>
      </c>
      <c r="G131" s="171"/>
      <c r="H131" s="171"/>
      <c r="I131" s="171"/>
      <c r="J131" s="114" t="s">
        <v>154</v>
      </c>
      <c r="K131" s="115">
        <v>50.436</v>
      </c>
      <c r="L131" s="172">
        <v>0</v>
      </c>
      <c r="M131" s="171"/>
      <c r="N131" s="172">
        <f>ROUND($L$131*$K$131,3)</f>
        <v>0</v>
      </c>
      <c r="O131" s="171"/>
      <c r="P131" s="171"/>
      <c r="Q131" s="171"/>
      <c r="R131" s="20"/>
      <c r="T131" s="116"/>
      <c r="U131" s="26" t="s">
        <v>34</v>
      </c>
      <c r="V131" s="117">
        <v>0</v>
      </c>
      <c r="W131" s="117">
        <f>$V$131*$K$131</f>
        <v>0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R131" s="6" t="s">
        <v>143</v>
      </c>
      <c r="AT131" s="6" t="s">
        <v>140</v>
      </c>
      <c r="AU131" s="6" t="s">
        <v>74</v>
      </c>
      <c r="AY131" s="6" t="s">
        <v>139</v>
      </c>
      <c r="BE131" s="119">
        <f>IF($U$131="základná",$N$131,0)</f>
        <v>0</v>
      </c>
      <c r="BF131" s="119">
        <f>IF($U$131="znížená",$N$131,0)</f>
        <v>0</v>
      </c>
      <c r="BG131" s="119">
        <f>IF($U$131="zákl. prenesená",$N$131,0)</f>
        <v>0</v>
      </c>
      <c r="BH131" s="119">
        <f>IF($U$131="zníž. prenesená",$N$131,0)</f>
        <v>0</v>
      </c>
      <c r="BI131" s="119">
        <f>IF($U$131="nulová",$N$131,0)</f>
        <v>0</v>
      </c>
      <c r="BJ131" s="6" t="s">
        <v>144</v>
      </c>
      <c r="BK131" s="120">
        <f>ROUND($L$131*$K$131,3)</f>
        <v>0</v>
      </c>
      <c r="BL131" s="6" t="s">
        <v>143</v>
      </c>
      <c r="BM131" s="6" t="s">
        <v>769</v>
      </c>
    </row>
    <row r="132" spans="2:65" s="6" customFormat="1" ht="15.75" customHeight="1">
      <c r="B132" s="19"/>
      <c r="C132" s="121" t="s">
        <v>270</v>
      </c>
      <c r="D132" s="121" t="s">
        <v>187</v>
      </c>
      <c r="E132" s="122"/>
      <c r="F132" s="174" t="s">
        <v>770</v>
      </c>
      <c r="G132" s="175"/>
      <c r="H132" s="175"/>
      <c r="I132" s="175"/>
      <c r="J132" s="123" t="s">
        <v>154</v>
      </c>
      <c r="K132" s="124">
        <v>50.436</v>
      </c>
      <c r="L132" s="176">
        <v>0</v>
      </c>
      <c r="M132" s="175"/>
      <c r="N132" s="176">
        <f>ROUND($L$132*$K$132,3)</f>
        <v>0</v>
      </c>
      <c r="O132" s="171"/>
      <c r="P132" s="171"/>
      <c r="Q132" s="171"/>
      <c r="R132" s="20"/>
      <c r="T132" s="116"/>
      <c r="U132" s="26" t="s">
        <v>34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R132" s="6" t="s">
        <v>190</v>
      </c>
      <c r="AT132" s="6" t="s">
        <v>187</v>
      </c>
      <c r="AU132" s="6" t="s">
        <v>74</v>
      </c>
      <c r="AY132" s="6" t="s">
        <v>139</v>
      </c>
      <c r="BE132" s="119">
        <f>IF($U$132="základná",$N$132,0)</f>
        <v>0</v>
      </c>
      <c r="BF132" s="119">
        <f>IF($U$132="znížená",$N$132,0)</f>
        <v>0</v>
      </c>
      <c r="BG132" s="119">
        <f>IF($U$132="zákl. prenesená",$N$132,0)</f>
        <v>0</v>
      </c>
      <c r="BH132" s="119">
        <f>IF($U$132="zníž. prenesená",$N$132,0)</f>
        <v>0</v>
      </c>
      <c r="BI132" s="119">
        <f>IF($U$132="nulová",$N$132,0)</f>
        <v>0</v>
      </c>
      <c r="BJ132" s="6" t="s">
        <v>144</v>
      </c>
      <c r="BK132" s="120">
        <f>ROUND($L$132*$K$132,3)</f>
        <v>0</v>
      </c>
      <c r="BL132" s="6" t="s">
        <v>143</v>
      </c>
      <c r="BM132" s="6" t="s">
        <v>771</v>
      </c>
    </row>
    <row r="133" spans="2:65" s="6" customFormat="1" ht="15.75" customHeight="1">
      <c r="B133" s="19"/>
      <c r="C133" s="112" t="s">
        <v>240</v>
      </c>
      <c r="D133" s="112" t="s">
        <v>140</v>
      </c>
      <c r="E133" s="113"/>
      <c r="F133" s="170" t="s">
        <v>772</v>
      </c>
      <c r="G133" s="171"/>
      <c r="H133" s="171"/>
      <c r="I133" s="171"/>
      <c r="J133" s="114" t="s">
        <v>254</v>
      </c>
      <c r="K133" s="115">
        <v>2</v>
      </c>
      <c r="L133" s="172">
        <v>0</v>
      </c>
      <c r="M133" s="171"/>
      <c r="N133" s="172">
        <f>ROUND($L$133*$K$133,3)</f>
        <v>0</v>
      </c>
      <c r="O133" s="171"/>
      <c r="P133" s="171"/>
      <c r="Q133" s="171"/>
      <c r="R133" s="20"/>
      <c r="T133" s="116"/>
      <c r="U133" s="26" t="s">
        <v>34</v>
      </c>
      <c r="V133" s="117">
        <v>0</v>
      </c>
      <c r="W133" s="117">
        <f>$V$133*$K$133</f>
        <v>0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R133" s="6" t="s">
        <v>143</v>
      </c>
      <c r="AT133" s="6" t="s">
        <v>140</v>
      </c>
      <c r="AU133" s="6" t="s">
        <v>74</v>
      </c>
      <c r="AY133" s="6" t="s">
        <v>139</v>
      </c>
      <c r="BE133" s="119">
        <f>IF($U$133="základná",$N$133,0)</f>
        <v>0</v>
      </c>
      <c r="BF133" s="119">
        <f>IF($U$133="znížená",$N$133,0)</f>
        <v>0</v>
      </c>
      <c r="BG133" s="119">
        <f>IF($U$133="zákl. prenesená",$N$133,0)</f>
        <v>0</v>
      </c>
      <c r="BH133" s="119">
        <f>IF($U$133="zníž. prenesená",$N$133,0)</f>
        <v>0</v>
      </c>
      <c r="BI133" s="119">
        <f>IF($U$133="nulová",$N$133,0)</f>
        <v>0</v>
      </c>
      <c r="BJ133" s="6" t="s">
        <v>144</v>
      </c>
      <c r="BK133" s="120">
        <f>ROUND($L$133*$K$133,3)</f>
        <v>0</v>
      </c>
      <c r="BL133" s="6" t="s">
        <v>143</v>
      </c>
      <c r="BM133" s="6" t="s">
        <v>773</v>
      </c>
    </row>
    <row r="134" spans="2:65" s="6" customFormat="1" ht="27" customHeight="1">
      <c r="B134" s="19"/>
      <c r="C134" s="121" t="s">
        <v>246</v>
      </c>
      <c r="D134" s="121" t="s">
        <v>187</v>
      </c>
      <c r="E134" s="122"/>
      <c r="F134" s="174" t="s">
        <v>774</v>
      </c>
      <c r="G134" s="175"/>
      <c r="H134" s="175"/>
      <c r="I134" s="175"/>
      <c r="J134" s="123" t="s">
        <v>254</v>
      </c>
      <c r="K134" s="124">
        <v>2</v>
      </c>
      <c r="L134" s="176">
        <v>0</v>
      </c>
      <c r="M134" s="175"/>
      <c r="N134" s="176">
        <f>ROUND($L$134*$K$134,3)</f>
        <v>0</v>
      </c>
      <c r="O134" s="171"/>
      <c r="P134" s="171"/>
      <c r="Q134" s="171"/>
      <c r="R134" s="20"/>
      <c r="T134" s="116"/>
      <c r="U134" s="26" t="s">
        <v>34</v>
      </c>
      <c r="V134" s="117">
        <v>0</v>
      </c>
      <c r="W134" s="117">
        <f>$V$134*$K$134</f>
        <v>0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R134" s="6" t="s">
        <v>190</v>
      </c>
      <c r="AT134" s="6" t="s">
        <v>187</v>
      </c>
      <c r="AU134" s="6" t="s">
        <v>74</v>
      </c>
      <c r="AY134" s="6" t="s">
        <v>139</v>
      </c>
      <c r="BE134" s="119">
        <f>IF($U$134="základná",$N$134,0)</f>
        <v>0</v>
      </c>
      <c r="BF134" s="119">
        <f>IF($U$134="znížená",$N$134,0)</f>
        <v>0</v>
      </c>
      <c r="BG134" s="119">
        <f>IF($U$134="zákl. prenesená",$N$134,0)</f>
        <v>0</v>
      </c>
      <c r="BH134" s="119">
        <f>IF($U$134="zníž. prenesená",$N$134,0)</f>
        <v>0</v>
      </c>
      <c r="BI134" s="119">
        <f>IF($U$134="nulová",$N$134,0)</f>
        <v>0</v>
      </c>
      <c r="BJ134" s="6" t="s">
        <v>144</v>
      </c>
      <c r="BK134" s="120">
        <f>ROUND($L$134*$K$134,3)</f>
        <v>0</v>
      </c>
      <c r="BL134" s="6" t="s">
        <v>143</v>
      </c>
      <c r="BM134" s="6" t="s">
        <v>775</v>
      </c>
    </row>
    <row r="135" spans="2:65" s="6" customFormat="1" ht="15.75" customHeight="1">
      <c r="B135" s="19"/>
      <c r="C135" s="112" t="s">
        <v>249</v>
      </c>
      <c r="D135" s="112" t="s">
        <v>140</v>
      </c>
      <c r="E135" s="113"/>
      <c r="F135" s="170" t="s">
        <v>776</v>
      </c>
      <c r="G135" s="171"/>
      <c r="H135" s="171"/>
      <c r="I135" s="171"/>
      <c r="J135" s="114" t="s">
        <v>254</v>
      </c>
      <c r="K135" s="115">
        <v>2</v>
      </c>
      <c r="L135" s="172">
        <v>0</v>
      </c>
      <c r="M135" s="171"/>
      <c r="N135" s="172">
        <f>ROUND($L$135*$K$135,3)</f>
        <v>0</v>
      </c>
      <c r="O135" s="171"/>
      <c r="P135" s="171"/>
      <c r="Q135" s="171"/>
      <c r="R135" s="20"/>
      <c r="T135" s="116"/>
      <c r="U135" s="26" t="s">
        <v>34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143</v>
      </c>
      <c r="AT135" s="6" t="s">
        <v>140</v>
      </c>
      <c r="AU135" s="6" t="s">
        <v>74</v>
      </c>
      <c r="AY135" s="6" t="s">
        <v>139</v>
      </c>
      <c r="BE135" s="119">
        <f>IF($U$135="základná",$N$135,0)</f>
        <v>0</v>
      </c>
      <c r="BF135" s="119">
        <f>IF($U$135="znížená",$N$135,0)</f>
        <v>0</v>
      </c>
      <c r="BG135" s="119">
        <f>IF($U$135="zákl. prenesená",$N$135,0)</f>
        <v>0</v>
      </c>
      <c r="BH135" s="119">
        <f>IF($U$135="zníž. prenesená",$N$135,0)</f>
        <v>0</v>
      </c>
      <c r="BI135" s="119">
        <f>IF($U$135="nulová",$N$135,0)</f>
        <v>0</v>
      </c>
      <c r="BJ135" s="6" t="s">
        <v>144</v>
      </c>
      <c r="BK135" s="120">
        <f>ROUND($L$135*$K$135,3)</f>
        <v>0</v>
      </c>
      <c r="BL135" s="6" t="s">
        <v>143</v>
      </c>
      <c r="BM135" s="6" t="s">
        <v>777</v>
      </c>
    </row>
    <row r="136" spans="2:65" s="6" customFormat="1" ht="15.75" customHeight="1">
      <c r="B136" s="19"/>
      <c r="C136" s="121" t="s">
        <v>265</v>
      </c>
      <c r="D136" s="121" t="s">
        <v>187</v>
      </c>
      <c r="E136" s="122"/>
      <c r="F136" s="174" t="s">
        <v>778</v>
      </c>
      <c r="G136" s="175"/>
      <c r="H136" s="175"/>
      <c r="I136" s="175"/>
      <c r="J136" s="123" t="s">
        <v>254</v>
      </c>
      <c r="K136" s="124">
        <v>2</v>
      </c>
      <c r="L136" s="176">
        <v>0</v>
      </c>
      <c r="M136" s="175"/>
      <c r="N136" s="176">
        <f>ROUND($L$136*$K$136,3)</f>
        <v>0</v>
      </c>
      <c r="O136" s="171"/>
      <c r="P136" s="171"/>
      <c r="Q136" s="171"/>
      <c r="R136" s="20"/>
      <c r="T136" s="116"/>
      <c r="U136" s="125" t="s">
        <v>34</v>
      </c>
      <c r="V136" s="126">
        <v>0</v>
      </c>
      <c r="W136" s="126">
        <f>$V$136*$K$136</f>
        <v>0</v>
      </c>
      <c r="X136" s="126">
        <v>0</v>
      </c>
      <c r="Y136" s="126">
        <f>$X$136*$K$136</f>
        <v>0</v>
      </c>
      <c r="Z136" s="126">
        <v>0</v>
      </c>
      <c r="AA136" s="127">
        <f>$Z$136*$K$136</f>
        <v>0</v>
      </c>
      <c r="AR136" s="6" t="s">
        <v>190</v>
      </c>
      <c r="AT136" s="6" t="s">
        <v>187</v>
      </c>
      <c r="AU136" s="6" t="s">
        <v>74</v>
      </c>
      <c r="AY136" s="6" t="s">
        <v>139</v>
      </c>
      <c r="BE136" s="119">
        <f>IF($U$136="základná",$N$136,0)</f>
        <v>0</v>
      </c>
      <c r="BF136" s="119">
        <f>IF($U$136="znížená",$N$136,0)</f>
        <v>0</v>
      </c>
      <c r="BG136" s="119">
        <f>IF($U$136="zákl. prenesená",$N$136,0)</f>
        <v>0</v>
      </c>
      <c r="BH136" s="119">
        <f>IF($U$136="zníž. prenesená",$N$136,0)</f>
        <v>0</v>
      </c>
      <c r="BI136" s="119">
        <f>IF($U$136="nulová",$N$136,0)</f>
        <v>0</v>
      </c>
      <c r="BJ136" s="6" t="s">
        <v>144</v>
      </c>
      <c r="BK136" s="120">
        <f>ROUND($L$136*$K$136,3)</f>
        <v>0</v>
      </c>
      <c r="BL136" s="6" t="s">
        <v>143</v>
      </c>
      <c r="BM136" s="6" t="s">
        <v>779</v>
      </c>
    </row>
    <row r="137" spans="2:18" s="6" customFormat="1" ht="7.5" customHeight="1">
      <c r="B137" s="41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3"/>
    </row>
    <row r="337" s="2" customFormat="1" ht="14.25" customHeight="1"/>
  </sheetData>
  <sheetProtection/>
  <mergeCells count="12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L95:Q95"/>
    <mergeCell ref="C101:Q101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N133:Q133"/>
    <mergeCell ref="F129:I129"/>
    <mergeCell ref="L129:M129"/>
    <mergeCell ref="N129:Q129"/>
    <mergeCell ref="F131:I131"/>
    <mergeCell ref="L131:M131"/>
    <mergeCell ref="N131:Q131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H1:K1"/>
    <mergeCell ref="S2:AC2"/>
    <mergeCell ref="F136:I136"/>
    <mergeCell ref="L136:M136"/>
    <mergeCell ref="N136:Q136"/>
    <mergeCell ref="N112:Q112"/>
    <mergeCell ref="N113:Q113"/>
    <mergeCell ref="N127:Q127"/>
    <mergeCell ref="N130:Q130"/>
    <mergeCell ref="F134:I134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1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16" sqref="L11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3"/>
      <c r="B1" s="130"/>
      <c r="C1" s="130"/>
      <c r="D1" s="131" t="s">
        <v>1</v>
      </c>
      <c r="E1" s="130"/>
      <c r="F1" s="132" t="s">
        <v>789</v>
      </c>
      <c r="G1" s="132"/>
      <c r="H1" s="166" t="s">
        <v>790</v>
      </c>
      <c r="I1" s="166"/>
      <c r="J1" s="166"/>
      <c r="K1" s="166"/>
      <c r="L1" s="132" t="s">
        <v>791</v>
      </c>
      <c r="M1" s="130"/>
      <c r="N1" s="130"/>
      <c r="O1" s="131" t="s">
        <v>89</v>
      </c>
      <c r="P1" s="130"/>
      <c r="Q1" s="130"/>
      <c r="R1" s="130"/>
      <c r="S1" s="132" t="s">
        <v>792</v>
      </c>
      <c r="T1" s="132"/>
      <c r="U1" s="133"/>
      <c r="V1" s="13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3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134" t="s">
        <v>5</v>
      </c>
      <c r="T2" s="135"/>
      <c r="U2" s="135"/>
      <c r="V2" s="135"/>
      <c r="W2" s="135"/>
      <c r="X2" s="135"/>
      <c r="Y2" s="135"/>
      <c r="Z2" s="135"/>
      <c r="AA2" s="135"/>
      <c r="AB2" s="135"/>
      <c r="AC2" s="135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67</v>
      </c>
    </row>
    <row r="4" spans="2:46" s="2" customFormat="1" ht="37.5" customHeight="1">
      <c r="B4" s="10"/>
      <c r="C4" s="159" t="s">
        <v>90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12</v>
      </c>
      <c r="F6" s="180" t="str">
        <f>'Rekapitulácia stavby'!$K$6</f>
        <v>DOM SMUTKU alt.1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R6" s="11"/>
    </row>
    <row r="7" spans="2:18" s="6" customFormat="1" ht="33.75" customHeight="1">
      <c r="B7" s="19"/>
      <c r="D7" s="15" t="s">
        <v>91</v>
      </c>
      <c r="F7" s="164" t="s">
        <v>780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14</v>
      </c>
      <c r="F8" s="14"/>
      <c r="M8" s="16" t="s">
        <v>15</v>
      </c>
      <c r="O8" s="14"/>
      <c r="R8" s="20"/>
    </row>
    <row r="9" spans="2:18" s="6" customFormat="1" ht="15" customHeight="1">
      <c r="B9" s="19"/>
      <c r="D9" s="16" t="s">
        <v>16</v>
      </c>
      <c r="F9" s="14" t="s">
        <v>17</v>
      </c>
      <c r="M9" s="16" t="s">
        <v>18</v>
      </c>
      <c r="O9" s="181"/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19</v>
      </c>
      <c r="M11" s="16" t="s">
        <v>20</v>
      </c>
      <c r="O11" s="146">
        <f>IF('Rekapitulácia stavby'!$AN$10="","",'Rekapitulácia stavby'!$AN$10)</f>
      </c>
      <c r="P11" s="138"/>
      <c r="R11" s="20"/>
    </row>
    <row r="12" spans="2:18" s="6" customFormat="1" ht="18.75" customHeight="1">
      <c r="B12" s="19"/>
      <c r="E12" s="14" t="str">
        <f>IF('Rekapitulácia stavby'!$E$11="","",'Rekapitulácia stavby'!$E$11)</f>
        <v> </v>
      </c>
      <c r="M12" s="16" t="s">
        <v>21</v>
      </c>
      <c r="O12" s="146">
        <f>IF('Rekapitulácia stavby'!$AN$11="","",'Rekapitulácia stavby'!$AN$11)</f>
      </c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22</v>
      </c>
      <c r="M14" s="16" t="s">
        <v>20</v>
      </c>
      <c r="O14" s="146">
        <f>IF('Rekapitulácia stavby'!$AN$13="","",'Rekapitulácia stavby'!$AN$13)</f>
      </c>
      <c r="P14" s="138"/>
      <c r="R14" s="20"/>
    </row>
    <row r="15" spans="2:18" s="6" customFormat="1" ht="18.75" customHeight="1">
      <c r="B15" s="19"/>
      <c r="E15" s="14" t="str">
        <f>IF('Rekapitulácia stavby'!$E$14="","",'Rekapitulácia stavby'!$E$14)</f>
        <v> </v>
      </c>
      <c r="M15" s="16" t="s">
        <v>21</v>
      </c>
      <c r="O15" s="146">
        <f>IF('Rekapitulácia stavby'!$AN$14="","",'Rekapitulácia stavby'!$AN$14)</f>
      </c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23</v>
      </c>
      <c r="M17" s="16" t="s">
        <v>20</v>
      </c>
      <c r="O17" s="146">
        <f>IF('Rekapitulácia stavby'!$AN$16="","",'Rekapitulácia stavby'!$AN$16)</f>
      </c>
      <c r="P17" s="138"/>
      <c r="R17" s="20"/>
    </row>
    <row r="18" spans="2:18" s="6" customFormat="1" ht="18.75" customHeight="1">
      <c r="B18" s="19"/>
      <c r="E18" s="14" t="str">
        <f>IF('Rekapitulácia stavby'!$E$17="","",'Rekapitulácia stavby'!$E$17)</f>
        <v> </v>
      </c>
      <c r="M18" s="16" t="s">
        <v>21</v>
      </c>
      <c r="O18" s="146">
        <f>IF('Rekapitulácia stavby'!$AN$17="","",'Rekapitulácia stavby'!$AN$17)</f>
      </c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26</v>
      </c>
      <c r="M20" s="16" t="s">
        <v>20</v>
      </c>
      <c r="O20" s="146"/>
      <c r="P20" s="138"/>
      <c r="R20" s="20"/>
    </row>
    <row r="21" spans="2:18" s="6" customFormat="1" ht="18.75" customHeight="1">
      <c r="B21" s="19"/>
      <c r="E21" s="14"/>
      <c r="M21" s="16" t="s">
        <v>21</v>
      </c>
      <c r="O21" s="146"/>
      <c r="P21" s="138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27</v>
      </c>
      <c r="R23" s="20"/>
    </row>
    <row r="24" spans="2:18" s="79" customFormat="1" ht="15.75" customHeight="1">
      <c r="B24" s="80"/>
      <c r="E24" s="165"/>
      <c r="F24" s="187"/>
      <c r="G24" s="187"/>
      <c r="H24" s="187"/>
      <c r="I24" s="187"/>
      <c r="J24" s="187"/>
      <c r="K24" s="187"/>
      <c r="L24" s="187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93</v>
      </c>
      <c r="M27" s="160">
        <f>$N$88</f>
        <v>0</v>
      </c>
      <c r="N27" s="138"/>
      <c r="O27" s="138"/>
      <c r="P27" s="138"/>
      <c r="R27" s="20"/>
    </row>
    <row r="28" spans="2:18" s="6" customFormat="1" ht="15" customHeight="1">
      <c r="B28" s="19"/>
      <c r="D28" s="18" t="s">
        <v>94</v>
      </c>
      <c r="M28" s="160">
        <f>$N$92</f>
        <v>0</v>
      </c>
      <c r="N28" s="138"/>
      <c r="O28" s="138"/>
      <c r="P28" s="138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30</v>
      </c>
      <c r="M30" s="188">
        <f>ROUND($M$27+$M$28,2)</f>
        <v>0</v>
      </c>
      <c r="N30" s="138"/>
      <c r="O30" s="138"/>
      <c r="P30" s="138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31</v>
      </c>
      <c r="E32" s="24" t="s">
        <v>32</v>
      </c>
      <c r="F32" s="25">
        <v>0.2</v>
      </c>
      <c r="G32" s="84" t="s">
        <v>33</v>
      </c>
      <c r="H32" s="186">
        <f>ROUND((SUM($BE$92:$BE$93)+SUM($BE$111:$BE$115)),2)</f>
        <v>0</v>
      </c>
      <c r="I32" s="138"/>
      <c r="J32" s="138"/>
      <c r="M32" s="186">
        <f>ROUND(ROUND((SUM($BE$92:$BE$93)+SUM($BE$111:$BE$115)),2)*$F$32,2)</f>
        <v>0</v>
      </c>
      <c r="N32" s="138"/>
      <c r="O32" s="138"/>
      <c r="P32" s="138"/>
      <c r="R32" s="20"/>
    </row>
    <row r="33" spans="2:18" s="6" customFormat="1" ht="15" customHeight="1">
      <c r="B33" s="19"/>
      <c r="E33" s="24" t="s">
        <v>34</v>
      </c>
      <c r="F33" s="25">
        <v>0.2</v>
      </c>
      <c r="G33" s="84" t="s">
        <v>33</v>
      </c>
      <c r="H33" s="186">
        <f>ROUND((SUM($BF$92:$BF$93)+SUM($BF$111:$BF$115)),2)</f>
        <v>0</v>
      </c>
      <c r="I33" s="138"/>
      <c r="J33" s="138"/>
      <c r="M33" s="186">
        <f>ROUND(ROUND((SUM($BF$92:$BF$93)+SUM($BF$111:$BF$115)),2)*$F$33,2)</f>
        <v>0</v>
      </c>
      <c r="N33" s="138"/>
      <c r="O33" s="138"/>
      <c r="P33" s="138"/>
      <c r="R33" s="20"/>
    </row>
    <row r="34" spans="2:18" s="6" customFormat="1" ht="15" customHeight="1" hidden="1">
      <c r="B34" s="19"/>
      <c r="E34" s="24" t="s">
        <v>35</v>
      </c>
      <c r="F34" s="25">
        <v>0.2</v>
      </c>
      <c r="G34" s="84" t="s">
        <v>33</v>
      </c>
      <c r="H34" s="186">
        <f>ROUND((SUM($BG$92:$BG$93)+SUM($BG$111:$BG$115)),2)</f>
        <v>0</v>
      </c>
      <c r="I34" s="138"/>
      <c r="J34" s="138"/>
      <c r="M34" s="186">
        <v>0</v>
      </c>
      <c r="N34" s="138"/>
      <c r="O34" s="138"/>
      <c r="P34" s="138"/>
      <c r="R34" s="20"/>
    </row>
    <row r="35" spans="2:18" s="6" customFormat="1" ht="15" customHeight="1" hidden="1">
      <c r="B35" s="19"/>
      <c r="E35" s="24" t="s">
        <v>36</v>
      </c>
      <c r="F35" s="25">
        <v>0.2</v>
      </c>
      <c r="G35" s="84" t="s">
        <v>33</v>
      </c>
      <c r="H35" s="186">
        <f>ROUND((SUM($BH$92:$BH$93)+SUM($BH$111:$BH$115)),2)</f>
        <v>0</v>
      </c>
      <c r="I35" s="138"/>
      <c r="J35" s="138"/>
      <c r="M35" s="186">
        <v>0</v>
      </c>
      <c r="N35" s="138"/>
      <c r="O35" s="138"/>
      <c r="P35" s="138"/>
      <c r="R35" s="20"/>
    </row>
    <row r="36" spans="2:18" s="6" customFormat="1" ht="15" customHeight="1" hidden="1">
      <c r="B36" s="19"/>
      <c r="E36" s="24" t="s">
        <v>37</v>
      </c>
      <c r="F36" s="25">
        <v>0</v>
      </c>
      <c r="G36" s="84" t="s">
        <v>33</v>
      </c>
      <c r="H36" s="186">
        <f>ROUND((SUM($BI$92:$BI$93)+SUM($BI$111:$BI$115)),2)</f>
        <v>0</v>
      </c>
      <c r="I36" s="138"/>
      <c r="J36" s="138"/>
      <c r="M36" s="186">
        <v>0</v>
      </c>
      <c r="N36" s="138"/>
      <c r="O36" s="138"/>
      <c r="P36" s="138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38</v>
      </c>
      <c r="E38" s="30"/>
      <c r="F38" s="30"/>
      <c r="G38" s="85" t="s">
        <v>39</v>
      </c>
      <c r="H38" s="31" t="s">
        <v>40</v>
      </c>
      <c r="I38" s="30"/>
      <c r="J38" s="30"/>
      <c r="K38" s="30"/>
      <c r="L38" s="158">
        <f>SUM($M$30:$M$36)</f>
        <v>0</v>
      </c>
      <c r="M38" s="151"/>
      <c r="N38" s="151"/>
      <c r="O38" s="151"/>
      <c r="P38" s="153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41</v>
      </c>
      <c r="E50" s="33"/>
      <c r="F50" s="33"/>
      <c r="G50" s="33"/>
      <c r="H50" s="34"/>
      <c r="J50" s="32" t="s">
        <v>42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43</v>
      </c>
      <c r="E59" s="38"/>
      <c r="F59" s="38"/>
      <c r="G59" s="39" t="s">
        <v>44</v>
      </c>
      <c r="H59" s="40"/>
      <c r="J59" s="37" t="s">
        <v>43</v>
      </c>
      <c r="K59" s="38"/>
      <c r="L59" s="38"/>
      <c r="M59" s="38"/>
      <c r="N59" s="39" t="s">
        <v>44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45</v>
      </c>
      <c r="E61" s="33"/>
      <c r="F61" s="33"/>
      <c r="G61" s="33"/>
      <c r="H61" s="34"/>
      <c r="J61" s="32" t="s">
        <v>46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43</v>
      </c>
      <c r="E70" s="38"/>
      <c r="F70" s="38"/>
      <c r="G70" s="39" t="s">
        <v>44</v>
      </c>
      <c r="H70" s="40"/>
      <c r="J70" s="37" t="s">
        <v>43</v>
      </c>
      <c r="K70" s="38"/>
      <c r="L70" s="38"/>
      <c r="M70" s="38"/>
      <c r="N70" s="39" t="s">
        <v>44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9" t="s">
        <v>95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12</v>
      </c>
      <c r="F78" s="180" t="str">
        <f>$F$6</f>
        <v>DOM SMUTKU alt.1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91</v>
      </c>
      <c r="F79" s="145" t="str">
        <f>$F$7</f>
        <v>04 - Technológia chladenia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16</v>
      </c>
      <c r="F81" s="14" t="str">
        <f>$F$9</f>
        <v> </v>
      </c>
      <c r="K81" s="16" t="s">
        <v>18</v>
      </c>
      <c r="M81" s="181">
        <f>IF($O$9="","",$O$9)</f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19</v>
      </c>
      <c r="F83" s="14" t="str">
        <f>$E$12</f>
        <v> </v>
      </c>
      <c r="K83" s="16" t="s">
        <v>23</v>
      </c>
      <c r="M83" s="146" t="str">
        <f>$E$18</f>
        <v> 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22</v>
      </c>
      <c r="F84" s="14" t="str">
        <f>IF($E$15="","",$E$15)</f>
        <v> </v>
      </c>
      <c r="K84" s="16" t="s">
        <v>26</v>
      </c>
      <c r="M84" s="146"/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5"/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85" t="s">
        <v>96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97</v>
      </c>
      <c r="N88" s="136">
        <f>$N$111</f>
        <v>0</v>
      </c>
      <c r="O88" s="138"/>
      <c r="P88" s="138"/>
      <c r="Q88" s="138"/>
      <c r="R88" s="20"/>
      <c r="AU88" s="6" t="s">
        <v>98</v>
      </c>
    </row>
    <row r="89" spans="2:18" s="65" customFormat="1" ht="25.5" customHeight="1">
      <c r="B89" s="86"/>
      <c r="D89" s="87" t="s">
        <v>108</v>
      </c>
      <c r="N89" s="184">
        <f>$N$112</f>
        <v>0</v>
      </c>
      <c r="O89" s="183"/>
      <c r="P89" s="183"/>
      <c r="Q89" s="183"/>
      <c r="R89" s="88"/>
    </row>
    <row r="90" spans="2:18" s="82" customFormat="1" ht="21" customHeight="1">
      <c r="B90" s="89"/>
      <c r="D90" s="90" t="s">
        <v>781</v>
      </c>
      <c r="N90" s="182">
        <f>$N$113</f>
        <v>0</v>
      </c>
      <c r="O90" s="183"/>
      <c r="P90" s="183"/>
      <c r="Q90" s="183"/>
      <c r="R90" s="91"/>
    </row>
    <row r="91" spans="2:18" s="6" customFormat="1" ht="22.5" customHeight="1">
      <c r="B91" s="19"/>
      <c r="R91" s="20"/>
    </row>
    <row r="92" spans="2:21" s="6" customFormat="1" ht="30" customHeight="1">
      <c r="B92" s="19"/>
      <c r="C92" s="60" t="s">
        <v>123</v>
      </c>
      <c r="N92" s="136">
        <v>0</v>
      </c>
      <c r="O92" s="138"/>
      <c r="P92" s="138"/>
      <c r="Q92" s="138"/>
      <c r="R92" s="20"/>
      <c r="T92" s="92"/>
      <c r="U92" s="93" t="s">
        <v>31</v>
      </c>
    </row>
    <row r="93" spans="2:18" s="6" customFormat="1" ht="18.75" customHeight="1">
      <c r="B93" s="19"/>
      <c r="R93" s="20"/>
    </row>
    <row r="94" spans="2:18" s="6" customFormat="1" ht="30" customHeight="1">
      <c r="B94" s="19"/>
      <c r="C94" s="78" t="s">
        <v>88</v>
      </c>
      <c r="D94" s="28"/>
      <c r="E94" s="28"/>
      <c r="F94" s="28"/>
      <c r="G94" s="28"/>
      <c r="H94" s="28"/>
      <c r="I94" s="28"/>
      <c r="J94" s="28"/>
      <c r="K94" s="28"/>
      <c r="L94" s="139">
        <f>ROUND(SUM($N$88+$N$92),2)</f>
        <v>0</v>
      </c>
      <c r="M94" s="140"/>
      <c r="N94" s="140"/>
      <c r="O94" s="140"/>
      <c r="P94" s="140"/>
      <c r="Q94" s="140"/>
      <c r="R94" s="20"/>
    </row>
    <row r="95" spans="2:18" s="6" customFormat="1" ht="7.5" customHeight="1"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3"/>
    </row>
    <row r="99" spans="2:18" s="6" customFormat="1" ht="7.5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6"/>
    </row>
    <row r="100" spans="2:18" s="6" customFormat="1" ht="37.5" customHeight="1">
      <c r="B100" s="19"/>
      <c r="C100" s="159" t="s">
        <v>124</v>
      </c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20"/>
    </row>
    <row r="101" spans="2:18" s="6" customFormat="1" ht="7.5" customHeight="1">
      <c r="B101" s="19"/>
      <c r="R101" s="20"/>
    </row>
    <row r="102" spans="2:18" s="6" customFormat="1" ht="30.75" customHeight="1">
      <c r="B102" s="19"/>
      <c r="C102" s="16" t="s">
        <v>12</v>
      </c>
      <c r="F102" s="180" t="str">
        <f>$F$6</f>
        <v>DOM SMUTKU alt.1</v>
      </c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R102" s="20"/>
    </row>
    <row r="103" spans="2:18" s="6" customFormat="1" ht="37.5" customHeight="1">
      <c r="B103" s="19"/>
      <c r="C103" s="49" t="s">
        <v>91</v>
      </c>
      <c r="F103" s="145" t="str">
        <f>$F$7</f>
        <v>04 - Technológia chladenia</v>
      </c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R103" s="20"/>
    </row>
    <row r="104" spans="2:18" s="6" customFormat="1" ht="7.5" customHeight="1">
      <c r="B104" s="19"/>
      <c r="R104" s="20"/>
    </row>
    <row r="105" spans="2:18" s="6" customFormat="1" ht="18.75" customHeight="1">
      <c r="B105" s="19"/>
      <c r="C105" s="16" t="s">
        <v>16</v>
      </c>
      <c r="F105" s="14" t="str">
        <f>$F$9</f>
        <v> </v>
      </c>
      <c r="K105" s="16" t="s">
        <v>18</v>
      </c>
      <c r="M105" s="181">
        <f>IF($O$9="","",$O$9)</f>
      </c>
      <c r="N105" s="138"/>
      <c r="O105" s="138"/>
      <c r="P105" s="138"/>
      <c r="R105" s="20"/>
    </row>
    <row r="106" spans="2:18" s="6" customFormat="1" ht="7.5" customHeight="1">
      <c r="B106" s="19"/>
      <c r="R106" s="20"/>
    </row>
    <row r="107" spans="2:18" s="6" customFormat="1" ht="15.75" customHeight="1">
      <c r="B107" s="19"/>
      <c r="C107" s="16" t="s">
        <v>19</v>
      </c>
      <c r="F107" s="14" t="str">
        <f>$E$12</f>
        <v> </v>
      </c>
      <c r="K107" s="16" t="s">
        <v>23</v>
      </c>
      <c r="M107" s="146" t="str">
        <f>$E$18</f>
        <v> </v>
      </c>
      <c r="N107" s="138"/>
      <c r="O107" s="138"/>
      <c r="P107" s="138"/>
      <c r="Q107" s="138"/>
      <c r="R107" s="20"/>
    </row>
    <row r="108" spans="2:18" s="6" customFormat="1" ht="15" customHeight="1">
      <c r="B108" s="19"/>
      <c r="C108" s="16" t="s">
        <v>22</v>
      </c>
      <c r="F108" s="14" t="str">
        <f>IF($E$15="","",$E$15)</f>
        <v> </v>
      </c>
      <c r="K108" s="16" t="s">
        <v>26</v>
      </c>
      <c r="M108" s="146">
        <f>$E$21</f>
        <v>0</v>
      </c>
      <c r="N108" s="138"/>
      <c r="O108" s="138"/>
      <c r="P108" s="138"/>
      <c r="Q108" s="138"/>
      <c r="R108" s="20"/>
    </row>
    <row r="109" spans="2:18" s="6" customFormat="1" ht="11.25" customHeight="1">
      <c r="B109" s="19"/>
      <c r="R109" s="20"/>
    </row>
    <row r="110" spans="2:27" s="94" customFormat="1" ht="30" customHeight="1">
      <c r="B110" s="95"/>
      <c r="C110" s="96" t="s">
        <v>125</v>
      </c>
      <c r="D110" s="97" t="s">
        <v>126</v>
      </c>
      <c r="E110" s="97"/>
      <c r="F110" s="177" t="s">
        <v>127</v>
      </c>
      <c r="G110" s="178"/>
      <c r="H110" s="178"/>
      <c r="I110" s="178"/>
      <c r="J110" s="97" t="s">
        <v>128</v>
      </c>
      <c r="K110" s="97" t="s">
        <v>129</v>
      </c>
      <c r="L110" s="177" t="s">
        <v>130</v>
      </c>
      <c r="M110" s="178"/>
      <c r="N110" s="177" t="s">
        <v>131</v>
      </c>
      <c r="O110" s="178"/>
      <c r="P110" s="178"/>
      <c r="Q110" s="179"/>
      <c r="R110" s="98"/>
      <c r="T110" s="55" t="s">
        <v>132</v>
      </c>
      <c r="U110" s="56" t="s">
        <v>31</v>
      </c>
      <c r="V110" s="56" t="s">
        <v>133</v>
      </c>
      <c r="W110" s="56" t="s">
        <v>134</v>
      </c>
      <c r="X110" s="56" t="s">
        <v>135</v>
      </c>
      <c r="Y110" s="56" t="s">
        <v>136</v>
      </c>
      <c r="Z110" s="56" t="s">
        <v>137</v>
      </c>
      <c r="AA110" s="57" t="s">
        <v>138</v>
      </c>
    </row>
    <row r="111" spans="2:63" s="6" customFormat="1" ht="30" customHeight="1">
      <c r="B111" s="19"/>
      <c r="C111" s="60" t="s">
        <v>93</v>
      </c>
      <c r="N111" s="173">
        <f>$BK$111</f>
        <v>0</v>
      </c>
      <c r="O111" s="138"/>
      <c r="P111" s="138"/>
      <c r="Q111" s="138"/>
      <c r="R111" s="20"/>
      <c r="T111" s="59"/>
      <c r="U111" s="33"/>
      <c r="V111" s="33"/>
      <c r="W111" s="99">
        <f>$W$112</f>
        <v>3.676</v>
      </c>
      <c r="X111" s="33"/>
      <c r="Y111" s="99">
        <f>$Y$112</f>
        <v>0</v>
      </c>
      <c r="Z111" s="33"/>
      <c r="AA111" s="100">
        <f>$AA$112</f>
        <v>0</v>
      </c>
      <c r="AT111" s="6" t="s">
        <v>66</v>
      </c>
      <c r="AU111" s="6" t="s">
        <v>98</v>
      </c>
      <c r="BK111" s="101">
        <f>$BK$112</f>
        <v>0</v>
      </c>
    </row>
    <row r="112" spans="2:63" s="102" customFormat="1" ht="37.5" customHeight="1">
      <c r="B112" s="103"/>
      <c r="D112" s="104" t="s">
        <v>108</v>
      </c>
      <c r="E112" s="104"/>
      <c r="F112" s="104"/>
      <c r="G112" s="104"/>
      <c r="H112" s="104"/>
      <c r="I112" s="104"/>
      <c r="J112" s="104"/>
      <c r="K112" s="104"/>
      <c r="L112" s="104"/>
      <c r="M112" s="104"/>
      <c r="N112" s="169">
        <f>$BK$112</f>
        <v>0</v>
      </c>
      <c r="O112" s="168"/>
      <c r="P112" s="168"/>
      <c r="Q112" s="168"/>
      <c r="R112" s="106"/>
      <c r="T112" s="107"/>
      <c r="W112" s="108">
        <f>$W$113</f>
        <v>3.676</v>
      </c>
      <c r="Y112" s="108">
        <f>$Y$113</f>
        <v>0</v>
      </c>
      <c r="AA112" s="109">
        <f>$AA$113</f>
        <v>0</v>
      </c>
      <c r="AR112" s="105" t="s">
        <v>144</v>
      </c>
      <c r="AT112" s="105" t="s">
        <v>66</v>
      </c>
      <c r="AU112" s="105" t="s">
        <v>67</v>
      </c>
      <c r="AY112" s="105" t="s">
        <v>139</v>
      </c>
      <c r="BK112" s="110">
        <f>$BK$113</f>
        <v>0</v>
      </c>
    </row>
    <row r="113" spans="2:63" s="102" customFormat="1" ht="21" customHeight="1">
      <c r="B113" s="103"/>
      <c r="D113" s="111" t="s">
        <v>781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67">
        <f>$BK$113</f>
        <v>0</v>
      </c>
      <c r="O113" s="168"/>
      <c r="P113" s="168"/>
      <c r="Q113" s="168"/>
      <c r="R113" s="106"/>
      <c r="T113" s="107"/>
      <c r="W113" s="108">
        <f>SUM($W$114:$W$115)</f>
        <v>3.676</v>
      </c>
      <c r="Y113" s="108">
        <f>SUM($Y$114:$Y$115)</f>
        <v>0</v>
      </c>
      <c r="AA113" s="109">
        <f>SUM($AA$114:$AA$115)</f>
        <v>0</v>
      </c>
      <c r="AR113" s="105" t="s">
        <v>144</v>
      </c>
      <c r="AT113" s="105" t="s">
        <v>66</v>
      </c>
      <c r="AU113" s="105" t="s">
        <v>74</v>
      </c>
      <c r="AY113" s="105" t="s">
        <v>139</v>
      </c>
      <c r="BK113" s="110">
        <f>SUM($BK$114:$BK$115)</f>
        <v>0</v>
      </c>
    </row>
    <row r="114" spans="2:65" s="6" customFormat="1" ht="27" customHeight="1">
      <c r="B114" s="19"/>
      <c r="C114" s="112" t="s">
        <v>74</v>
      </c>
      <c r="D114" s="112" t="s">
        <v>140</v>
      </c>
      <c r="E114" s="113"/>
      <c r="F114" s="170" t="s">
        <v>782</v>
      </c>
      <c r="G114" s="171"/>
      <c r="H114" s="171"/>
      <c r="I114" s="171"/>
      <c r="J114" s="114" t="s">
        <v>693</v>
      </c>
      <c r="K114" s="115">
        <v>1</v>
      </c>
      <c r="L114" s="172">
        <v>0</v>
      </c>
      <c r="M114" s="171"/>
      <c r="N114" s="172">
        <f>ROUND($L$114*$K$114,3)</f>
        <v>0</v>
      </c>
      <c r="O114" s="171"/>
      <c r="P114" s="171"/>
      <c r="Q114" s="171"/>
      <c r="R114" s="20"/>
      <c r="T114" s="116"/>
      <c r="U114" s="26" t="s">
        <v>34</v>
      </c>
      <c r="V114" s="117">
        <v>3.676</v>
      </c>
      <c r="W114" s="117">
        <f>$V$114*$K$114</f>
        <v>3.676</v>
      </c>
      <c r="X114" s="117">
        <v>0</v>
      </c>
      <c r="Y114" s="117">
        <f>$X$114*$K$114</f>
        <v>0</v>
      </c>
      <c r="Z114" s="117">
        <v>0</v>
      </c>
      <c r="AA114" s="118">
        <f>$Z$114*$K$114</f>
        <v>0</v>
      </c>
      <c r="AR114" s="6" t="s">
        <v>240</v>
      </c>
      <c r="AT114" s="6" t="s">
        <v>140</v>
      </c>
      <c r="AU114" s="6" t="s">
        <v>144</v>
      </c>
      <c r="AY114" s="6" t="s">
        <v>139</v>
      </c>
      <c r="BE114" s="119">
        <f>IF($U$114="základná",$N$114,0)</f>
        <v>0</v>
      </c>
      <c r="BF114" s="119">
        <f>IF($U$114="znížená",$N$114,0)</f>
        <v>0</v>
      </c>
      <c r="BG114" s="119">
        <f>IF($U$114="zákl. prenesená",$N$114,0)</f>
        <v>0</v>
      </c>
      <c r="BH114" s="119">
        <f>IF($U$114="zníž. prenesená",$N$114,0)</f>
        <v>0</v>
      </c>
      <c r="BI114" s="119">
        <f>IF($U$114="nulová",$N$114,0)</f>
        <v>0</v>
      </c>
      <c r="BJ114" s="6" t="s">
        <v>144</v>
      </c>
      <c r="BK114" s="120">
        <f>ROUND($L$114*$K$114,3)</f>
        <v>0</v>
      </c>
      <c r="BL114" s="6" t="s">
        <v>240</v>
      </c>
      <c r="BM114" s="6" t="s">
        <v>783</v>
      </c>
    </row>
    <row r="115" spans="2:65" s="6" customFormat="1" ht="27" customHeight="1">
      <c r="B115" s="19"/>
      <c r="C115" s="112" t="s">
        <v>144</v>
      </c>
      <c r="D115" s="112" t="s">
        <v>140</v>
      </c>
      <c r="E115" s="113"/>
      <c r="F115" s="170" t="s">
        <v>784</v>
      </c>
      <c r="G115" s="171"/>
      <c r="H115" s="171"/>
      <c r="I115" s="171"/>
      <c r="J115" s="114" t="s">
        <v>693</v>
      </c>
      <c r="K115" s="115">
        <v>1</v>
      </c>
      <c r="L115" s="172">
        <v>0</v>
      </c>
      <c r="M115" s="171"/>
      <c r="N115" s="172">
        <f>ROUND($L$115*$K$115,3)</f>
        <v>0</v>
      </c>
      <c r="O115" s="171"/>
      <c r="P115" s="171"/>
      <c r="Q115" s="171"/>
      <c r="R115" s="20"/>
      <c r="T115" s="116"/>
      <c r="U115" s="125" t="s">
        <v>34</v>
      </c>
      <c r="V115" s="126">
        <v>0</v>
      </c>
      <c r="W115" s="126">
        <f>$V$115*$K$115</f>
        <v>0</v>
      </c>
      <c r="X115" s="126">
        <v>0</v>
      </c>
      <c r="Y115" s="126">
        <f>$X$115*$K$115</f>
        <v>0</v>
      </c>
      <c r="Z115" s="126">
        <v>0</v>
      </c>
      <c r="AA115" s="127">
        <f>$Z$115*$K$115</f>
        <v>0</v>
      </c>
      <c r="AR115" s="6" t="s">
        <v>240</v>
      </c>
      <c r="AT115" s="6" t="s">
        <v>140</v>
      </c>
      <c r="AU115" s="6" t="s">
        <v>144</v>
      </c>
      <c r="AY115" s="6" t="s">
        <v>139</v>
      </c>
      <c r="BE115" s="119">
        <f>IF($U$115="základná",$N$115,0)</f>
        <v>0</v>
      </c>
      <c r="BF115" s="119">
        <f>IF($U$115="znížená",$N$115,0)</f>
        <v>0</v>
      </c>
      <c r="BG115" s="119">
        <f>IF($U$115="zákl. prenesená",$N$115,0)</f>
        <v>0</v>
      </c>
      <c r="BH115" s="119">
        <f>IF($U$115="zníž. prenesená",$N$115,0)</f>
        <v>0</v>
      </c>
      <c r="BI115" s="119">
        <f>IF($U$115="nulová",$N$115,0)</f>
        <v>0</v>
      </c>
      <c r="BJ115" s="6" t="s">
        <v>144</v>
      </c>
      <c r="BK115" s="120">
        <f>ROUND($L$115*$K$115,3)</f>
        <v>0</v>
      </c>
      <c r="BL115" s="6" t="s">
        <v>240</v>
      </c>
      <c r="BM115" s="6" t="s">
        <v>785</v>
      </c>
    </row>
    <row r="116" spans="2:18" s="6" customFormat="1" ht="7.5" customHeight="1"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3"/>
    </row>
    <row r="337" s="2" customFormat="1" ht="14.25" customHeight="1"/>
  </sheetData>
  <sheetProtection/>
  <mergeCells count="6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N92:Q92"/>
    <mergeCell ref="L94:Q94"/>
    <mergeCell ref="C100:Q100"/>
    <mergeCell ref="F102:P102"/>
    <mergeCell ref="M81:P81"/>
    <mergeCell ref="M83:Q83"/>
    <mergeCell ref="M84:Q84"/>
    <mergeCell ref="C86:G86"/>
    <mergeCell ref="N86:Q86"/>
    <mergeCell ref="N88:Q88"/>
    <mergeCell ref="F115:I115"/>
    <mergeCell ref="L115:M115"/>
    <mergeCell ref="N115:Q115"/>
    <mergeCell ref="F103:P103"/>
    <mergeCell ref="M105:P105"/>
    <mergeCell ref="M107:Q107"/>
    <mergeCell ref="M108:Q108"/>
    <mergeCell ref="F110:I110"/>
    <mergeCell ref="L110:M110"/>
    <mergeCell ref="N110:Q110"/>
    <mergeCell ref="N111:Q111"/>
    <mergeCell ref="N112:Q112"/>
    <mergeCell ref="N113:Q113"/>
    <mergeCell ref="H1:K1"/>
    <mergeCell ref="S2:AC2"/>
    <mergeCell ref="F114:I114"/>
    <mergeCell ref="L114:M114"/>
    <mergeCell ref="N114:Q114"/>
    <mergeCell ref="N89:Q89"/>
    <mergeCell ref="N90:Q90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0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Mato Varga</cp:lastModifiedBy>
  <dcterms:modified xsi:type="dcterms:W3CDTF">2016-02-17T10:20:11Z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